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ocuments\auxiliar contable 2\"/>
    </mc:Choice>
  </mc:AlternateContent>
  <xr:revisionPtr revIDLastSave="0" documentId="8_{7A7C3C6D-CB1C-44CD-9C9A-90411C3C83AA}" xr6:coauthVersionLast="47" xr6:coauthVersionMax="47" xr10:uidLastSave="{00000000-0000-0000-0000-000000000000}"/>
  <bookViews>
    <workbookView xWindow="49170" yWindow="-120" windowWidth="15600" windowHeight="11160" activeTab="3" xr2:uid="{EFC2EB2E-7286-4429-9313-B0DA718A309A}"/>
  </bookViews>
  <sheets>
    <sheet name="NOVIEMBRE " sheetId="1" r:id="rId1"/>
    <sheet name="11-HSBC" sheetId="2" r:id="rId2"/>
    <sheet name="11-BANAMEX" sheetId="3" r:id="rId3"/>
    <sheet name="IMPUESTOS 2022" sheetId="4" r:id="rId4"/>
  </sheets>
  <externalReferences>
    <externalReference r:id="rId5"/>
  </externalReferences>
  <definedNames>
    <definedName name="_xlnm.Print_Area" localSheetId="3">'IMPUESTOS 2022'!$A$1:$M$49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4" l="1"/>
  <c r="C47" i="4"/>
  <c r="F46" i="4"/>
  <c r="D46" i="4"/>
  <c r="K44" i="4"/>
  <c r="K49" i="4" s="1"/>
  <c r="J44" i="4"/>
  <c r="H44" i="4"/>
  <c r="F44" i="4"/>
  <c r="E44" i="4"/>
  <c r="K43" i="4"/>
  <c r="J43" i="4"/>
  <c r="I43" i="4"/>
  <c r="H43" i="4"/>
  <c r="F43" i="4"/>
  <c r="M33" i="4"/>
  <c r="M35" i="4" s="1"/>
  <c r="M49" i="4" s="1"/>
  <c r="F33" i="4"/>
  <c r="F35" i="4" s="1"/>
  <c r="L32" i="4"/>
  <c r="K32" i="4"/>
  <c r="J32" i="4"/>
  <c r="I32" i="4"/>
  <c r="H32" i="4"/>
  <c r="G32" i="4"/>
  <c r="F32" i="4"/>
  <c r="E32" i="4"/>
  <c r="E33" i="4" s="1"/>
  <c r="E35" i="4" s="1"/>
  <c r="D32" i="4"/>
  <c r="C32" i="4"/>
  <c r="B32" i="4"/>
  <c r="L30" i="4"/>
  <c r="L33" i="4" s="1"/>
  <c r="K30" i="4"/>
  <c r="K33" i="4" s="1"/>
  <c r="K35" i="4" s="1"/>
  <c r="L34" i="4" s="1"/>
  <c r="J30" i="4"/>
  <c r="J33" i="4" s="1"/>
  <c r="J35" i="4" s="1"/>
  <c r="I30" i="4"/>
  <c r="I33" i="4" s="1"/>
  <c r="I35" i="4" s="1"/>
  <c r="I49" i="4" s="1"/>
  <c r="H30" i="4"/>
  <c r="H33" i="4" s="1"/>
  <c r="H35" i="4" s="1"/>
  <c r="H49" i="4" s="1"/>
  <c r="G30" i="4"/>
  <c r="F30" i="4"/>
  <c r="E30" i="4"/>
  <c r="D30" i="4"/>
  <c r="D33" i="4" s="1"/>
  <c r="C30" i="4"/>
  <c r="C33" i="4" s="1"/>
  <c r="C35" i="4" s="1"/>
  <c r="C49" i="4" s="1"/>
  <c r="B30" i="4"/>
  <c r="B33" i="4" s="1"/>
  <c r="B35" i="4" s="1"/>
  <c r="C18" i="4"/>
  <c r="D18" i="4" s="1"/>
  <c r="E18" i="4" s="1"/>
  <c r="F18" i="4" s="1"/>
  <c r="G18" i="4" s="1"/>
  <c r="H18" i="4" s="1"/>
  <c r="I18" i="4" s="1"/>
  <c r="J18" i="4" s="1"/>
  <c r="K18" i="4" s="1"/>
  <c r="L18" i="4" s="1"/>
  <c r="C15" i="4"/>
  <c r="C17" i="4" s="1"/>
  <c r="L11" i="4"/>
  <c r="K11" i="4"/>
  <c r="J11" i="4"/>
  <c r="I11" i="4"/>
  <c r="H11" i="4"/>
  <c r="G11" i="4"/>
  <c r="F11" i="4"/>
  <c r="E11" i="4"/>
  <c r="D11" i="4"/>
  <c r="C11" i="4"/>
  <c r="L6" i="4"/>
  <c r="K6" i="4"/>
  <c r="J6" i="4"/>
  <c r="I6" i="4"/>
  <c r="H6" i="4"/>
  <c r="F6" i="4"/>
  <c r="E6" i="4"/>
  <c r="D6" i="4"/>
  <c r="B6" i="4"/>
  <c r="B7" i="4" s="1"/>
  <c r="C73" i="3"/>
  <c r="C72" i="3"/>
  <c r="C70" i="3"/>
  <c r="C71" i="3" s="1"/>
  <c r="C69" i="3"/>
  <c r="C66" i="3"/>
  <c r="E189" i="2"/>
  <c r="E187" i="2"/>
  <c r="K33" i="2"/>
  <c r="O367" i="1"/>
  <c r="N367" i="1"/>
  <c r="M367" i="1"/>
  <c r="L367" i="1"/>
  <c r="K366" i="1"/>
  <c r="K367" i="1" s="1"/>
  <c r="O364" i="1"/>
  <c r="N364" i="1"/>
  <c r="N370" i="1" s="1"/>
  <c r="M364" i="1"/>
  <c r="M370" i="1" s="1"/>
  <c r="L364" i="1"/>
  <c r="K364" i="1"/>
  <c r="K373" i="1" s="1"/>
  <c r="M358" i="1"/>
  <c r="K357" i="1"/>
  <c r="K358" i="1" s="1"/>
  <c r="O355" i="1"/>
  <c r="O358" i="1" s="1"/>
  <c r="O370" i="1" s="1"/>
  <c r="N355" i="1"/>
  <c r="N358" i="1" s="1"/>
  <c r="M355" i="1"/>
  <c r="K355" i="1"/>
  <c r="K354" i="1"/>
  <c r="L354" i="1" s="1"/>
  <c r="L355" i="1" s="1"/>
  <c r="O342" i="1"/>
  <c r="N342" i="1"/>
  <c r="M342" i="1"/>
  <c r="L342" i="1"/>
  <c r="K342" i="1"/>
  <c r="O338" i="1"/>
  <c r="N338" i="1"/>
  <c r="M338" i="1"/>
  <c r="K338" i="1"/>
  <c r="L338" i="1" s="1"/>
  <c r="O336" i="1"/>
  <c r="N336" i="1"/>
  <c r="M336" i="1"/>
  <c r="L336" i="1"/>
  <c r="K336" i="1"/>
  <c r="O328" i="1"/>
  <c r="N328" i="1"/>
  <c r="M328" i="1"/>
  <c r="L328" i="1"/>
  <c r="K328" i="1"/>
  <c r="O325" i="1"/>
  <c r="N325" i="1"/>
  <c r="M325" i="1"/>
  <c r="L325" i="1"/>
  <c r="K325" i="1"/>
  <c r="O311" i="1"/>
  <c r="N311" i="1"/>
  <c r="M311" i="1"/>
  <c r="L311" i="1"/>
  <c r="K311" i="1"/>
  <c r="O306" i="1"/>
  <c r="N306" i="1"/>
  <c r="M306" i="1"/>
  <c r="L306" i="1"/>
  <c r="K306" i="1"/>
  <c r="O263" i="1"/>
  <c r="N263" i="1"/>
  <c r="M263" i="1"/>
  <c r="L263" i="1"/>
  <c r="K263" i="1"/>
  <c r="O258" i="1"/>
  <c r="N258" i="1"/>
  <c r="M258" i="1"/>
  <c r="L258" i="1"/>
  <c r="K258" i="1"/>
  <c r="O249" i="1"/>
  <c r="N249" i="1"/>
  <c r="M249" i="1"/>
  <c r="L249" i="1"/>
  <c r="K249" i="1"/>
  <c r="O246" i="1"/>
  <c r="N246" i="1"/>
  <c r="M246" i="1"/>
  <c r="L246" i="1"/>
  <c r="K246" i="1"/>
  <c r="O241" i="1"/>
  <c r="N241" i="1"/>
  <c r="M241" i="1"/>
  <c r="L241" i="1"/>
  <c r="K241" i="1"/>
  <c r="O233" i="1"/>
  <c r="N233" i="1"/>
  <c r="M233" i="1"/>
  <c r="L233" i="1"/>
  <c r="K233" i="1"/>
  <c r="O225" i="1"/>
  <c r="N225" i="1"/>
  <c r="M225" i="1"/>
  <c r="L225" i="1"/>
  <c r="K225" i="1"/>
  <c r="O218" i="1"/>
  <c r="N218" i="1"/>
  <c r="M218" i="1"/>
  <c r="L218" i="1"/>
  <c r="K218" i="1"/>
  <c r="O214" i="1"/>
  <c r="N214" i="1"/>
  <c r="M214" i="1"/>
  <c r="L214" i="1"/>
  <c r="K214" i="1"/>
  <c r="O211" i="1"/>
  <c r="N211" i="1"/>
  <c r="M211" i="1"/>
  <c r="L211" i="1"/>
  <c r="K211" i="1"/>
  <c r="O200" i="1"/>
  <c r="N200" i="1"/>
  <c r="M200" i="1"/>
  <c r="L200" i="1"/>
  <c r="K200" i="1"/>
  <c r="O196" i="1"/>
  <c r="N196" i="1"/>
  <c r="M196" i="1"/>
  <c r="L196" i="1"/>
  <c r="K196" i="1"/>
  <c r="O191" i="1"/>
  <c r="N191" i="1"/>
  <c r="M191" i="1"/>
  <c r="L191" i="1"/>
  <c r="K191" i="1"/>
  <c r="O187" i="1"/>
  <c r="N187" i="1"/>
  <c r="M187" i="1"/>
  <c r="L187" i="1"/>
  <c r="K187" i="1"/>
  <c r="O180" i="1"/>
  <c r="N180" i="1"/>
  <c r="M180" i="1"/>
  <c r="L180" i="1"/>
  <c r="K180" i="1"/>
  <c r="O177" i="1"/>
  <c r="N177" i="1"/>
  <c r="M177" i="1"/>
  <c r="L177" i="1"/>
  <c r="K177" i="1"/>
  <c r="O172" i="1"/>
  <c r="N172" i="1"/>
  <c r="M172" i="1"/>
  <c r="L172" i="1"/>
  <c r="K172" i="1"/>
  <c r="M135" i="1"/>
  <c r="K135" i="1" s="1"/>
  <c r="M134" i="1"/>
  <c r="K134" i="1" s="1"/>
  <c r="M131" i="1"/>
  <c r="K131" i="1" s="1"/>
  <c r="L131" i="1" s="1"/>
  <c r="M130" i="1"/>
  <c r="K130" i="1" s="1"/>
  <c r="L130" i="1" s="1"/>
  <c r="M128" i="1"/>
  <c r="L128" i="1"/>
  <c r="K128" i="1"/>
  <c r="M127" i="1"/>
  <c r="L127" i="1"/>
  <c r="K127" i="1"/>
  <c r="M124" i="1"/>
  <c r="L124" i="1"/>
  <c r="K124" i="1"/>
  <c r="G33" i="4" l="1"/>
  <c r="G35" i="4" s="1"/>
  <c r="G49" i="4" s="1"/>
  <c r="F49" i="4"/>
  <c r="D35" i="4"/>
  <c r="D49" i="4" s="1"/>
  <c r="C7" i="4"/>
  <c r="B8" i="4"/>
  <c r="B10" i="4" s="1"/>
  <c r="B13" i="4" s="1"/>
  <c r="B15" i="4" s="1"/>
  <c r="B17" i="4" s="1"/>
  <c r="B21" i="4" s="1"/>
  <c r="E49" i="4"/>
  <c r="L35" i="4"/>
  <c r="L49" i="4" s="1"/>
  <c r="J49" i="4"/>
  <c r="L134" i="1"/>
  <c r="K376" i="1"/>
  <c r="K136" i="1"/>
  <c r="L135" i="1"/>
  <c r="L357" i="1"/>
  <c r="L373" i="1" s="1"/>
  <c r="M373" i="1" s="1"/>
  <c r="M376" i="1" s="1"/>
  <c r="M136" i="1"/>
  <c r="K370" i="1"/>
  <c r="K374" i="1" s="1"/>
  <c r="K377" i="1" s="1"/>
  <c r="F20" i="4" l="1"/>
  <c r="G20" i="4" s="1"/>
  <c r="H20" i="4" s="1"/>
  <c r="I20" i="4" s="1"/>
  <c r="J20" i="4" s="1"/>
  <c r="K20" i="4" s="1"/>
  <c r="L20" i="4" s="1"/>
  <c r="M20" i="4" s="1"/>
  <c r="B49" i="4"/>
  <c r="E20" i="4"/>
  <c r="D20" i="4"/>
  <c r="C20" i="4"/>
  <c r="D7" i="4"/>
  <c r="C8" i="4"/>
  <c r="C10" i="4" s="1"/>
  <c r="L358" i="1"/>
  <c r="L370" i="1" s="1"/>
  <c r="L374" i="1" s="1"/>
  <c r="M374" i="1" s="1"/>
  <c r="M377" i="1" s="1"/>
  <c r="L376" i="1"/>
  <c r="L136" i="1"/>
  <c r="D8" i="4" l="1"/>
  <c r="D10" i="4" s="1"/>
  <c r="D13" i="4" s="1"/>
  <c r="D15" i="4" s="1"/>
  <c r="D17" i="4" s="1"/>
  <c r="E7" i="4"/>
  <c r="L377" i="1"/>
  <c r="L378" i="1" s="1"/>
  <c r="E8" i="4" l="1"/>
  <c r="E10" i="4" s="1"/>
  <c r="E13" i="4" s="1"/>
  <c r="E15" i="4" s="1"/>
  <c r="E17" i="4" s="1"/>
  <c r="F7" i="4"/>
  <c r="G7" i="4" l="1"/>
  <c r="F8" i="4"/>
  <c r="F10" i="4" s="1"/>
  <c r="F13" i="4" s="1"/>
  <c r="F15" i="4" s="1"/>
  <c r="F17" i="4" s="1"/>
  <c r="G8" i="4" l="1"/>
  <c r="G10" i="4" s="1"/>
  <c r="G13" i="4" s="1"/>
  <c r="G15" i="4" s="1"/>
  <c r="G17" i="4" s="1"/>
  <c r="H7" i="4"/>
  <c r="H8" i="4" l="1"/>
  <c r="H10" i="4" s="1"/>
  <c r="H13" i="4" s="1"/>
  <c r="H15" i="4" s="1"/>
  <c r="H17" i="4" s="1"/>
  <c r="I7" i="4"/>
  <c r="J7" i="4" l="1"/>
  <c r="I8" i="4"/>
  <c r="I10" i="4" s="1"/>
  <c r="I13" i="4" s="1"/>
  <c r="I15" i="4" s="1"/>
  <c r="I17" i="4" s="1"/>
  <c r="K7" i="4" l="1"/>
  <c r="J8" i="4"/>
  <c r="J10" i="4" s="1"/>
  <c r="J13" i="4" s="1"/>
  <c r="J15" i="4" s="1"/>
  <c r="J17" i="4" s="1"/>
  <c r="L7" i="4" l="1"/>
  <c r="K8" i="4"/>
  <c r="K10" i="4" s="1"/>
  <c r="K13" i="4" s="1"/>
  <c r="K15" i="4" s="1"/>
  <c r="K17" i="4" s="1"/>
  <c r="M7" i="4" l="1"/>
  <c r="M8" i="4" s="1"/>
  <c r="M10" i="4" s="1"/>
  <c r="M13" i="4" s="1"/>
  <c r="M15" i="4" s="1"/>
  <c r="M17" i="4" s="1"/>
  <c r="M21" i="4" s="1"/>
  <c r="L8" i="4"/>
  <c r="L10" i="4" s="1"/>
  <c r="L13" i="4" s="1"/>
  <c r="L15" i="4" s="1"/>
  <c r="L17" i="4" s="1"/>
</calcChain>
</file>

<file path=xl/sharedStrings.xml><?xml version="1.0" encoding="utf-8"?>
<sst xmlns="http://schemas.openxmlformats.org/spreadsheetml/2006/main" count="4498" uniqueCount="883">
  <si>
    <t>CONSULTORIA DE NEGOCIOS MRC, S.C.</t>
  </si>
  <si>
    <t>RFC: CNM160314JE8</t>
  </si>
  <si>
    <t>INGRESOS DE NOVIEMBRE  2022</t>
  </si>
  <si>
    <t>INGRESOS</t>
  </si>
  <si>
    <t>Estado</t>
  </si>
  <si>
    <t>Version</t>
  </si>
  <si>
    <t>Tipo de Comprobante</t>
  </si>
  <si>
    <t>Folio Fiscal</t>
  </si>
  <si>
    <t>Serie</t>
  </si>
  <si>
    <t>Folio</t>
  </si>
  <si>
    <t>Fecha</t>
  </si>
  <si>
    <t>Regimen Fiscal</t>
  </si>
  <si>
    <t>Rfc Receptor</t>
  </si>
  <si>
    <t>Nombre Receptor</t>
  </si>
  <si>
    <t>SubTotal</t>
  </si>
  <si>
    <t xml:space="preserve">Traslado IVA Tasa 16% </t>
  </si>
  <si>
    <t>Total</t>
  </si>
  <si>
    <t>Concepto</t>
  </si>
  <si>
    <t>Forma de Pago</t>
  </si>
  <si>
    <t>Metodo de Pago</t>
  </si>
  <si>
    <t>Lugar de Expedicion</t>
  </si>
  <si>
    <t>Uso CFDI</t>
  </si>
  <si>
    <t>✘, Vigente, No está en lista negra.</t>
  </si>
  <si>
    <t>Ingreso</t>
  </si>
  <si>
    <t>A</t>
  </si>
  <si>
    <t>2022-11-01T09:31:03</t>
  </si>
  <si>
    <t>General de Ley Personas Morales</t>
  </si>
  <si>
    <t>Transferencia electrónica de fondos</t>
  </si>
  <si>
    <t>Pago en una sola exhibición</t>
  </si>
  <si>
    <t>Gastos en general</t>
  </si>
  <si>
    <t>277D5181-71AD-443A-90DB-A1D1C340F6A9</t>
  </si>
  <si>
    <t>2022-11-01T11:36:31</t>
  </si>
  <si>
    <t>FAAA125F-A99C-4AD1-A3F8-1A09C2E7EBD9</t>
  </si>
  <si>
    <t>2022-11-02T17:48:42</t>
  </si>
  <si>
    <t>2022-11-03T12:13:45</t>
  </si>
  <si>
    <t>Sin efectos fiscales</t>
  </si>
  <si>
    <t>2022-11-03T19:22:46</t>
  </si>
  <si>
    <t>2022-11-04T17:23:30</t>
  </si>
  <si>
    <t>2022-11-07T10:44:55</t>
  </si>
  <si>
    <t>2022-11-07T16:20:35</t>
  </si>
  <si>
    <t>2022-11-08T10:57:39</t>
  </si>
  <si>
    <t>✘, Cancelado, No está en lista negra.</t>
  </si>
  <si>
    <t>2022-11-08T12:21:28</t>
  </si>
  <si>
    <t>2022-11-08T13:00:32</t>
  </si>
  <si>
    <t>2022-11-09T15:25:20</t>
  </si>
  <si>
    <t>2022-11-10T10:01:06</t>
  </si>
  <si>
    <t>2022-11-10T10:31:38</t>
  </si>
  <si>
    <t>2022-11-10T15:54:44</t>
  </si>
  <si>
    <t>2022-11-10T16:47:41</t>
  </si>
  <si>
    <t>2022-11-10T17:31:39</t>
  </si>
  <si>
    <t>2022-11-11T09:55:03</t>
  </si>
  <si>
    <t>2022-11-11T10:01:46</t>
  </si>
  <si>
    <t>2022-11-11T11:59:14</t>
  </si>
  <si>
    <t>2022-11-12T09:24:10</t>
  </si>
  <si>
    <t>2022-11-12T09:27:14</t>
  </si>
  <si>
    <t>2022-11-14T15:06:42</t>
  </si>
  <si>
    <t>2022-11-14T15:10:23</t>
  </si>
  <si>
    <t>2022-11-14T15:58:50</t>
  </si>
  <si>
    <t>2022-11-14T16:18:30</t>
  </si>
  <si>
    <t>2022-11-15T15:12:48</t>
  </si>
  <si>
    <t>2022-11-16T11:50:25</t>
  </si>
  <si>
    <t>2022-11-16T16:46:51</t>
  </si>
  <si>
    <t>2022-11-17T11:38:39</t>
  </si>
  <si>
    <t>2022-11-17T11:47:57</t>
  </si>
  <si>
    <t>2022-11-18T13:52:01</t>
  </si>
  <si>
    <t>2022-11-18T14:09:28</t>
  </si>
  <si>
    <t>2022-11-18T16:14:43</t>
  </si>
  <si>
    <t>Tarjeta de crédito</t>
  </si>
  <si>
    <t>2022-11-21T09:33:36</t>
  </si>
  <si>
    <t>2022-11-22T16:38:40</t>
  </si>
  <si>
    <t>2022-11-23T10:16:12</t>
  </si>
  <si>
    <t>2022-11-23T16:39:53</t>
  </si>
  <si>
    <t>Efectivo</t>
  </si>
  <si>
    <t>2022-11-23T17:33:26</t>
  </si>
  <si>
    <t>2022-11-24T10:54:48</t>
  </si>
  <si>
    <t>2022-11-24T11:08:46</t>
  </si>
  <si>
    <t>2022-11-24T11:13:52</t>
  </si>
  <si>
    <t>2022-11-24T11:23:22</t>
  </si>
  <si>
    <t>2022-11-24T11:30:57</t>
  </si>
  <si>
    <t>2022-11-24T11:40:55</t>
  </si>
  <si>
    <t>2022-11-24T11:45:36</t>
  </si>
  <si>
    <t>2022-11-24T11:50:35</t>
  </si>
  <si>
    <t>2022-11-24T11:53:20</t>
  </si>
  <si>
    <t>2022-11-24T11:55:55</t>
  </si>
  <si>
    <t>2022-11-24T11:59:12</t>
  </si>
  <si>
    <t>2022-11-24T12:02:12</t>
  </si>
  <si>
    <t>2022-11-24T12:10:16</t>
  </si>
  <si>
    <t>2022-11-24T12:15:14</t>
  </si>
  <si>
    <t>2022-11-24T12:25:42</t>
  </si>
  <si>
    <t>2022-11-24T13:10:31</t>
  </si>
  <si>
    <t>2022-11-25T11:45:25</t>
  </si>
  <si>
    <t>2022-11-25T11:47:43</t>
  </si>
  <si>
    <t>2022-11-25T11:56:52</t>
  </si>
  <si>
    <t>2022-11-25T16:35:06</t>
  </si>
  <si>
    <t>2022-11-29T12:38:33</t>
  </si>
  <si>
    <t>2022-11-29T15:42:48</t>
  </si>
  <si>
    <t>2022-11-29T16:30:06</t>
  </si>
  <si>
    <t>2022-11-30T09:51:37</t>
  </si>
  <si>
    <t>Tarjeta de débito</t>
  </si>
  <si>
    <t>2022-11-30T14:57:44</t>
  </si>
  <si>
    <t>2022-11-30T15:16:34</t>
  </si>
  <si>
    <t>2022-11-30T16:25:38</t>
  </si>
  <si>
    <t>2022-11-30T16:53:52</t>
  </si>
  <si>
    <t>2022-11-30T23:59:59</t>
  </si>
  <si>
    <t>✔, Vigente, No está en lista negra.</t>
  </si>
  <si>
    <t>2022-11-30T23:11:11</t>
  </si>
  <si>
    <t>2022-11-30T23:21:11</t>
  </si>
  <si>
    <t>2022-11-30T23:02:22</t>
  </si>
  <si>
    <t>2022-11-30T23:01:11</t>
  </si>
  <si>
    <t>2022-11-30T22:50:50</t>
  </si>
  <si>
    <t>2022-11-30T22:10:11</t>
  </si>
  <si>
    <t>2022-11-30T22:20:50</t>
  </si>
  <si>
    <t>2022-11-30T22:15:00</t>
  </si>
  <si>
    <t>2022-11-30T23:00:44</t>
  </si>
  <si>
    <t>2022-11-30T22:16:00</t>
  </si>
  <si>
    <t>2022-11-30T22:10:22</t>
  </si>
  <si>
    <t>2022-11-30T23:14:01</t>
  </si>
  <si>
    <t>2022-11-30T22:22:00</t>
  </si>
  <si>
    <t>2022-11-30T23:21:01</t>
  </si>
  <si>
    <t>2022-11-30T22:25:21</t>
  </si>
  <si>
    <t>2022-11-30T23:22:54</t>
  </si>
  <si>
    <t>2022-11-01T09:43:07</t>
  </si>
  <si>
    <t>Por definir</t>
  </si>
  <si>
    <t>Pago en parcialidades o diferido</t>
  </si>
  <si>
    <t>2022-11-01T16:40:06</t>
  </si>
  <si>
    <t>2022-11-03T12:40:55</t>
  </si>
  <si>
    <t>2022-11-15T12:38:59</t>
  </si>
  <si>
    <t>2022-11-17T13:29:07</t>
  </si>
  <si>
    <t>2022-11-23T15:16:21</t>
  </si>
  <si>
    <t>2022-11-24T12:00:01</t>
  </si>
  <si>
    <t>2022-11-24T12:01:02</t>
  </si>
  <si>
    <t>2022-11-24T12:02:39</t>
  </si>
  <si>
    <t>2022-11-24T12:04:03</t>
  </si>
  <si>
    <t>2022-11-24T12:05:40</t>
  </si>
  <si>
    <t>2022-11-24T12:06:18</t>
  </si>
  <si>
    <t>2022-11-24T12:06:59</t>
  </si>
  <si>
    <t>2022-11-24T12:08:55</t>
  </si>
  <si>
    <t>2022-11-24T12:09:22</t>
  </si>
  <si>
    <t>2022-11-24T12:11:02</t>
  </si>
  <si>
    <t>2022-11-24T12:12:43</t>
  </si>
  <si>
    <t>2022-11-24T12:14:32</t>
  </si>
  <si>
    <t>2022-11-28T16:03:56</t>
  </si>
  <si>
    <t>2022-11-29T09:41:56</t>
  </si>
  <si>
    <t>FB32C8BE-A76A-4897-8911-DC98CA4D0A21</t>
  </si>
  <si>
    <t>2022-11-30T09:29:11</t>
  </si>
  <si>
    <t>TOTAL FACTURADO</t>
  </si>
  <si>
    <t>TOTAL LOMA</t>
  </si>
  <si>
    <t>TOTAL OJO DE AGUA</t>
  </si>
  <si>
    <t>TOTAL COBRADO BANCOS BANAMEX LOMA</t>
  </si>
  <si>
    <t>TOTAL COBRADO BANCOS HSBC Y BANAMEX  OJO DE AGUA</t>
  </si>
  <si>
    <t>TOTAL PUE Y COMPLEMENTOS</t>
  </si>
  <si>
    <t>TOTAL BANCOS HSBC Y BANAMEX</t>
  </si>
  <si>
    <t>TOTAL A DECLARAR</t>
  </si>
  <si>
    <t xml:space="preserve">PAGOS </t>
  </si>
  <si>
    <t>Regimen Receptor</t>
  </si>
  <si>
    <t>TipoCadPago</t>
  </si>
  <si>
    <t>Fecha del Pago</t>
  </si>
  <si>
    <t>Moneda</t>
  </si>
  <si>
    <t>Tipo de Cambio</t>
  </si>
  <si>
    <t>Monto</t>
  </si>
  <si>
    <t>Pago</t>
  </si>
  <si>
    <t>2022-11-29T09:24:31</t>
  </si>
  <si>
    <t>Régimen Simplificado de Confianza</t>
  </si>
  <si>
    <t>CP01</t>
  </si>
  <si>
    <t>2022-11-29T09:23:56</t>
  </si>
  <si>
    <t>MXN</t>
  </si>
  <si>
    <t>2022-11-25T14:58:37</t>
  </si>
  <si>
    <t>2022-11-25T14:58:04</t>
  </si>
  <si>
    <t>2022-11-08T15:19:36</t>
  </si>
  <si>
    <t>Personas Físicas con Actividades Empresariales y Profesionales</t>
  </si>
  <si>
    <t>2022-11-08T15:19:20</t>
  </si>
  <si>
    <t>2022-11-08T15:08:49</t>
  </si>
  <si>
    <t>2022-11-08T15:08:17</t>
  </si>
  <si>
    <t>2022-11-24T15:05:02</t>
  </si>
  <si>
    <t>2022-11-24T15:04:33</t>
  </si>
  <si>
    <t>2022-11-28T16:19:01</t>
  </si>
  <si>
    <t>2022-11-28T16:18:36</t>
  </si>
  <si>
    <t>2022-11-03T09:31:51</t>
  </si>
  <si>
    <t>2022-11-03T12:00:00</t>
  </si>
  <si>
    <t>2022-11-15T15:03:01</t>
  </si>
  <si>
    <t>2022-11-15T15:02:16</t>
  </si>
  <si>
    <t>2022-11-05T09:36:06</t>
  </si>
  <si>
    <t>2022-10-31T12:00:00</t>
  </si>
  <si>
    <t>2022-11-24T13:11:46</t>
  </si>
  <si>
    <t>2022-11-24T13:11:21</t>
  </si>
  <si>
    <t>2022-11-30T10:21:39</t>
  </si>
  <si>
    <t>2022-11-30T10:21:19</t>
  </si>
  <si>
    <t>2022-11-08T15:41:50</t>
  </si>
  <si>
    <t>2022-11-08T15:40:31</t>
  </si>
  <si>
    <t>2022-11-07T10:23:34</t>
  </si>
  <si>
    <t>2022-11-04T10:19:00</t>
  </si>
  <si>
    <t>2022-11-29T17:28:22</t>
  </si>
  <si>
    <t>2022-11-25T17:26:00</t>
  </si>
  <si>
    <t>2022-11-04T10:31:10</t>
  </si>
  <si>
    <t>2022-11-04T10:31:00</t>
  </si>
  <si>
    <t>2022-11-30T09:35:51</t>
  </si>
  <si>
    <t>2022-11-29T09:35:00</t>
  </si>
  <si>
    <t>EGRESOS DE NOVIEMBRE 2022</t>
  </si>
  <si>
    <t>EGRESOS</t>
  </si>
  <si>
    <t>Rfc Emisor</t>
  </si>
  <si>
    <t>Nombre Emisor</t>
  </si>
  <si>
    <t xml:space="preserve">Retencion ISR </t>
  </si>
  <si>
    <t xml:space="preserve">Retencion IVA </t>
  </si>
  <si>
    <t>59EBFC14-839A-4949-B75B-80CE5EF6532A</t>
  </si>
  <si>
    <t>2022-11-01T12:57:10</t>
  </si>
  <si>
    <t>AAJR8606055R4</t>
  </si>
  <si>
    <t>RODRIGO AVALOS JIMENEZ</t>
  </si>
  <si>
    <t>Curso de Capacitación|</t>
  </si>
  <si>
    <t>TOTAL</t>
  </si>
  <si>
    <t>4DB02C5B-E60B-46C4-B193-7D934C50D58D</t>
  </si>
  <si>
    <t>2022-11-29T17:04:22</t>
  </si>
  <si>
    <t>Incorporación Fiscal</t>
  </si>
  <si>
    <t>8F30C3A7-B064-41DF-B999-BD456F1CFEC6</t>
  </si>
  <si>
    <t>2022-11-29T17:03:50</t>
  </si>
  <si>
    <t>924556CA-6B0C-41A1-BA1B-EB44CD4380E5</t>
  </si>
  <si>
    <t>2022-11-14T14:21:31</t>
  </si>
  <si>
    <t>Adquisición de mercancias</t>
  </si>
  <si>
    <t>9B55A5F5-45D7-42CA-A759-DF65AB68CDF4</t>
  </si>
  <si>
    <t>2022-11-02T06:15:33</t>
  </si>
  <si>
    <t>C46FCAFD-C19F-4CBC-A80F-D16BB2587A43</t>
  </si>
  <si>
    <t>2022-11-24T11:45:45</t>
  </si>
  <si>
    <t>40fab166-e3c5-41fc-adaf-69278525fe87</t>
  </si>
  <si>
    <t>2022-11-14T08:34:02</t>
  </si>
  <si>
    <t>Opcional para Grupos de Sociedades</t>
  </si>
  <si>
    <t>a47702f1-7799-4e26-b71c-1335fe3e8cf2</t>
  </si>
  <si>
    <t>2022-11-14T08:32:06</t>
  </si>
  <si>
    <t>c6d7a40c-1f06-46e2-bd2c-a220b64d5480</t>
  </si>
  <si>
    <t>2022-11-14T08:24:20</t>
  </si>
  <si>
    <t>316B73D4-08D0-4D5B-9FB2-08CC25DAE037</t>
  </si>
  <si>
    <t>2022-11-02T09:23:44</t>
  </si>
  <si>
    <t>Intermediario Pagos</t>
  </si>
  <si>
    <t>4508347D-ECC6-4629-9570-68AA10329429</t>
  </si>
  <si>
    <t>2022-11-11T00:52:15</t>
  </si>
  <si>
    <t>C4B9968D-AA73-46BA-B96E-7D3BBEE9CFE4</t>
  </si>
  <si>
    <t>2022-11-22T11:18:14</t>
  </si>
  <si>
    <t>EGC170530F51</t>
  </si>
  <si>
    <t>Enciso Garin Consultores</t>
  </si>
  <si>
    <t>3DAD25DE-D716-47D0-A2A6-765B418530A8</t>
  </si>
  <si>
    <t>2022-11-14T14:04:45</t>
  </si>
  <si>
    <t>FD1C7F58-375C-4E97-B19B-83DDA1774DE1</t>
  </si>
  <si>
    <t>2022-11-18T20:00:55</t>
  </si>
  <si>
    <t>B70E754F-86AD-43E3-B552-266F78C24380</t>
  </si>
  <si>
    <t>2022-11-24T21:25:08</t>
  </si>
  <si>
    <t>Régimen de las Actividades Empresariales con ingresos a través de Plataformas Tecnológicas</t>
  </si>
  <si>
    <t>9317A53E-7EBE-4CA9-B91D-E552800C678C</t>
  </si>
  <si>
    <t>2022-11-15T10:49:46</t>
  </si>
  <si>
    <t>055352E0-7C92-41BE-A9A1-47C46B9C9B69</t>
  </si>
  <si>
    <t>2022-11-17T14:06:10</t>
  </si>
  <si>
    <t>DLI931201MI9</t>
  </si>
  <si>
    <t>Distribuidora Liverpool S.A. de C.V.</t>
  </si>
  <si>
    <t>02FB6256-D6B7-44F4-AC02-05286F61BC95</t>
  </si>
  <si>
    <t>2022-11-07T10:33:33</t>
  </si>
  <si>
    <t>3736D931-D1C4-4417-B671-DBC86918E5E7</t>
  </si>
  <si>
    <t>2022-11-28T13:13:03</t>
  </si>
  <si>
    <t>55299F57-6815-4FFA-9083-4BDF0362C671</t>
  </si>
  <si>
    <t>2022-11-28T13:08:07</t>
  </si>
  <si>
    <t>6CEFB59A-81C3-459E-BAB9-D3C46EFAA2EA</t>
  </si>
  <si>
    <t>2022-11-28T13:08:27</t>
  </si>
  <si>
    <t>8E6E5245-4BEB-4412-B732-6B0C0FE913CF</t>
  </si>
  <si>
    <t>2022-11-28T13:12:11</t>
  </si>
  <si>
    <t>A1980DD4-5157-4DAE-A965-88C5BAEBE8D2</t>
  </si>
  <si>
    <t>2022-11-28T13:11:29</t>
  </si>
  <si>
    <t>A39AA219-A52A-4099-90E9-C5A775472EA2</t>
  </si>
  <si>
    <t>2022-11-28T13:10:21</t>
  </si>
  <si>
    <t>B33D1893-53EB-43C2-99AE-77C108B8C7A5</t>
  </si>
  <si>
    <t>2022-11-28T13:07:18</t>
  </si>
  <si>
    <t>d54898ac-a111-4eb8-931b-edb5f2d4227d</t>
  </si>
  <si>
    <t>2022-11-28T13:09:35</t>
  </si>
  <si>
    <t>CDB64A4F-3147-40F1-A705-CD9E14AC305B</t>
  </si>
  <si>
    <t>2022-11-04T12:51:52</t>
  </si>
  <si>
    <t>893BF0E0-0862-45E1-9948-378245A8C0C3</t>
  </si>
  <si>
    <t>2022-11-15T19:33:40</t>
  </si>
  <si>
    <t>Personas Morales con Fines no Lucrativos</t>
  </si>
  <si>
    <t>DC260570-3B12-46E1-873A-88F1709E06BD</t>
  </si>
  <si>
    <t>2022-11-25T09:30:54</t>
  </si>
  <si>
    <t>82F150D1-BF28-4161-87AC-3C306DFDB704</t>
  </si>
  <si>
    <t>2022-11-25T17:53:01</t>
  </si>
  <si>
    <t>96EACAA5-EE79-4D40-AC7D-8A91F6945B3A</t>
  </si>
  <si>
    <t>2022-11-25T17:54:23</t>
  </si>
  <si>
    <t>A1AF2F27-5BEC-41B0-BCE4-8C0F1E53A42E</t>
  </si>
  <si>
    <t>2022-11-24T17:51:59</t>
  </si>
  <si>
    <t>B0139B68-C714-3B44-B3EE-8EE743C8B8B8</t>
  </si>
  <si>
    <t>2022-11-24T17:51:02</t>
  </si>
  <si>
    <t>BCD20825-BE47-4619-918D-DA6A3BEBF410</t>
  </si>
  <si>
    <t>2022-11-23T17:49:56</t>
  </si>
  <si>
    <t>563CC885-940E-40AD-AC99-8FFC872150F6</t>
  </si>
  <si>
    <t>2022-11-29T13:18:21</t>
  </si>
  <si>
    <t>78754124-7117-11ED-AC9C-00155D012007</t>
  </si>
  <si>
    <t>2022-11-30T19:28:33</t>
  </si>
  <si>
    <t>F3907A79-6ED3-11ED-AC9C-00155D012007</t>
  </si>
  <si>
    <t>2022-11-27T22:20:11</t>
  </si>
  <si>
    <t>f97e7ccd-e35b-415c-896d-c43dc854e10c</t>
  </si>
  <si>
    <t>2022-11-24T11:35:29</t>
  </si>
  <si>
    <t>40D249E7-DF9D-45E0-8433-C17756517529</t>
  </si>
  <si>
    <t>2022-11-14T10:18:00</t>
  </si>
  <si>
    <t>D6595451-AEB8-4121-95D1-9F5531EA715A</t>
  </si>
  <si>
    <t>2022-11-16T11:36:57</t>
  </si>
  <si>
    <t>696B4757-E079-4C30-AFDF-42819245BDCA</t>
  </si>
  <si>
    <t>2022-11-23T20:41:56</t>
  </si>
  <si>
    <t>FA5C9714-90FD-4BDD-A117-2874502EC201</t>
  </si>
  <si>
    <t>2022-11-02T14:52:54</t>
  </si>
  <si>
    <t>C6E71BA6-8CCD-4C00-BED9-8A2063593BA7</t>
  </si>
  <si>
    <t>2022-11-02T11:52:48</t>
  </si>
  <si>
    <t>8AED7F39-1B0E-457E-A566-59951E7B61F6</t>
  </si>
  <si>
    <t>2022-11-29T22:31:43</t>
  </si>
  <si>
    <t>be1a0d79-c67b-4546-a0bb-53b71beec018</t>
  </si>
  <si>
    <t>2022-11-17T09:12:56</t>
  </si>
  <si>
    <t>9625546B-467F-4ADC-975C-91BFC88C6280</t>
  </si>
  <si>
    <t>2022-11-29T20:48:35</t>
  </si>
  <si>
    <t>6D381F0D-2966-4F22-AE20-860FCE6294DD</t>
  </si>
  <si>
    <t>2022-11-30T10:33:45</t>
  </si>
  <si>
    <t>B0C71156-50D9-485A-BD67-1A65A7532361</t>
  </si>
  <si>
    <t>2022-11-30T10:36:05</t>
  </si>
  <si>
    <t>FB9E224B-57A5-4993-83C9-5C05583F1F82</t>
  </si>
  <si>
    <t>2022-11-30T10:34:34</t>
  </si>
  <si>
    <t>39DA21CC-E2F9-4C63-8505-4F3B8A3FF838</t>
  </si>
  <si>
    <t>2022-11-15T16:31:35</t>
  </si>
  <si>
    <t>HONORARIOS SEPTIEMBRE|</t>
  </si>
  <si>
    <t>260C0485-0B0B-4CF9-BB99-D8BEF2288311</t>
  </si>
  <si>
    <t>2022-11-29T09:56:51</t>
  </si>
  <si>
    <t>5E127869-EF60-450D-B34C-2E4752DB9DE5</t>
  </si>
  <si>
    <t>2022-11-29T10:13:06</t>
  </si>
  <si>
    <t>64056202-C06C-4AEE-A6C0-F39DE0BF3EF4</t>
  </si>
  <si>
    <t>2022-11-14T09:37:45</t>
  </si>
  <si>
    <t>69505DA0-8BF0-49CE-8BA2-708107CFB078</t>
  </si>
  <si>
    <t>2022-11-23T15:30:30</t>
  </si>
  <si>
    <t>A19F87C2-FA18-4114-9153-9DE612F952C6</t>
  </si>
  <si>
    <t>2022-11-29T16:10:21</t>
  </si>
  <si>
    <t>A7AF596E-2851-446A-9099-E7C9F5EBF31D</t>
  </si>
  <si>
    <t>2022-11-29T16:08:46</t>
  </si>
  <si>
    <t>A87B17FE-B409-4C0A-9457-20123D7EEF60</t>
  </si>
  <si>
    <t>2022-11-24T10:37:01</t>
  </si>
  <si>
    <t>7DB8E7BD-FFF8-48D4-9ABC-6692AD204A98</t>
  </si>
  <si>
    <t>2022-11-28T11:49:19</t>
  </si>
  <si>
    <t>1D98F5FD-B576-478E-B232-5CE7602D9E2A</t>
  </si>
  <si>
    <t>2022-11-14T10:41:00</t>
  </si>
  <si>
    <t>CAE12AA5-9056-44CE-BB5C-51B67D8831CD</t>
  </si>
  <si>
    <t>2022-11-07T10:23:01</t>
  </si>
  <si>
    <t>29727EDE-3A3E-8545-BAEE-B1C5519DC536</t>
  </si>
  <si>
    <t>2022-11-23T17:43:49</t>
  </si>
  <si>
    <t>AAA10052-4798-4D58-80EC-4C3244DCF03D</t>
  </si>
  <si>
    <t>2022-11-29T10:56:53</t>
  </si>
  <si>
    <t>AAA11C3D-4CEC-481A-B2E6-46F904B33E28</t>
  </si>
  <si>
    <t>2022-11-29T10:47:22</t>
  </si>
  <si>
    <t>AAA1307F-A1EE-4983-AC42-E4A815361220</t>
  </si>
  <si>
    <t>2022-11-28T16:28:07</t>
  </si>
  <si>
    <t>AAA13244-11ED-475B-9520-B8B76592B92C</t>
  </si>
  <si>
    <t>2022-11-28T17:21:38</t>
  </si>
  <si>
    <t>AAA13301-9532-4205-8A12-9584399E2E70</t>
  </si>
  <si>
    <t>2022-11-24T17:27:16</t>
  </si>
  <si>
    <t>AAA13D67-F536-4031-9848-ACA2B5CFF91E</t>
  </si>
  <si>
    <t>2022-11-29T11:02:02</t>
  </si>
  <si>
    <t>AAA140EA-919F-496E-8954-762D3531068A</t>
  </si>
  <si>
    <t>2022-11-24T17:22:27</t>
  </si>
  <si>
    <t>AAA14245-C859-4F3D-8C75-98EB5576B63E</t>
  </si>
  <si>
    <t>2022-11-24T17:19:41</t>
  </si>
  <si>
    <t>AAA14443-43C2-4CD9-84E5-050904703572</t>
  </si>
  <si>
    <t>2022-11-29T11:12:10</t>
  </si>
  <si>
    <t>AAA14637-1346-4D03-9CB3-5CB35C0D8ABF</t>
  </si>
  <si>
    <t>2022-11-25T13:17:32</t>
  </si>
  <si>
    <t>AAA1585E-C83B-49E1-9B9B-642EC5EBE142</t>
  </si>
  <si>
    <t>2022-11-24T16:51:09</t>
  </si>
  <si>
    <t>AAA15AF9-A5B2-4741-B368-9AB5AB33EDF3</t>
  </si>
  <si>
    <t>2022-11-29T10:58:57</t>
  </si>
  <si>
    <t>AAA15CF1-6D57-4046-A300-D075D6F19C03</t>
  </si>
  <si>
    <t>2022-11-28T16:31:32</t>
  </si>
  <si>
    <t>AAA171EA-3DE3-4F5B-9739-6190FE9A52B2</t>
  </si>
  <si>
    <t>2022-11-25T13:25:31</t>
  </si>
  <si>
    <t>AAA17B43-B8C0-4067-AD38-EE6543F9C1B7</t>
  </si>
  <si>
    <t>2022-11-28T16:54:58</t>
  </si>
  <si>
    <t>AAA18106-03B2-4539-B897-162C9AFF00EB</t>
  </si>
  <si>
    <t>2022-11-24T16:12:07</t>
  </si>
  <si>
    <t>AAA18130-86F9-4634-8CA4-8851BB7350DC</t>
  </si>
  <si>
    <t>2022-11-24T16:43:56</t>
  </si>
  <si>
    <t>AAA18262-7EBF-4978-9C35-894516EC357A</t>
  </si>
  <si>
    <t>2022-11-30T10:31:47</t>
  </si>
  <si>
    <t>AAA184FE-33CD-4F1B-8EC3-8CC8DA3F56E3</t>
  </si>
  <si>
    <t>2022-11-25T13:04:59</t>
  </si>
  <si>
    <t>AAA186C2-59A1-4A73-A297-4545318243DF</t>
  </si>
  <si>
    <t>2022-11-25T13:27:41</t>
  </si>
  <si>
    <t>AAA19F50-8C7C-4117-9EFB-13CBC7F4EA92</t>
  </si>
  <si>
    <t>2022-11-30T10:39:59</t>
  </si>
  <si>
    <t>AAA1A33B-67A0-4CC5-9C78-8B4691997D7D</t>
  </si>
  <si>
    <t>2022-11-29T10:42:23</t>
  </si>
  <si>
    <t>AAA1AB14-18CA-40DE-8745-9F48C71490EA</t>
  </si>
  <si>
    <t>2022-11-29T10:38:09</t>
  </si>
  <si>
    <t>AAA1ADE6-9C93-4B86-AC65-0F2D7F719CD9</t>
  </si>
  <si>
    <t>2022-11-30T10:51:02</t>
  </si>
  <si>
    <t>AAA1BC9B-0806-4EE0-AE83-C7AC5EC744F0</t>
  </si>
  <si>
    <t>2022-11-25T13:14:22</t>
  </si>
  <si>
    <t>AAA1C087-BC90-47BE-A27A-53A65E7431F0</t>
  </si>
  <si>
    <t>2022-11-30T10:36:41</t>
  </si>
  <si>
    <t>AAA1C56C-A03C-4E8C-B296-E7BDD62EA28D</t>
  </si>
  <si>
    <t>2022-11-28T16:05:00</t>
  </si>
  <si>
    <t>AAA1C9C9-4D6F-4638-9D45-44B4EB595DBF</t>
  </si>
  <si>
    <t>2022-11-28T16:41:29</t>
  </si>
  <si>
    <t>AAA1CCEE-0A69-4F06-9A3C-1EC96A166369</t>
  </si>
  <si>
    <t>2022-11-30T10:35:00</t>
  </si>
  <si>
    <t>AAA1CFB5-FEF9-49EC-8138-3D3E3290CD2F</t>
  </si>
  <si>
    <t>2022-11-30T10:44:10</t>
  </si>
  <si>
    <t>AAA1D830-C3EF-499D-A0EE-036404C42E37</t>
  </si>
  <si>
    <t>2022-11-29T11:06:58</t>
  </si>
  <si>
    <t>AAA1D8BE-02D5-4F90-85C8-564B5B2E9AF3</t>
  </si>
  <si>
    <t>2022-11-24T16:58:24</t>
  </si>
  <si>
    <t>AAA1DFE3-DEB8-48DB-B921-8ECC077F77FE</t>
  </si>
  <si>
    <t>2022-11-30T10:42:14</t>
  </si>
  <si>
    <t>AAA1E0A7-0E6C-4689-8F69-25D740136D65</t>
  </si>
  <si>
    <t>2022-11-25T13:10:55</t>
  </si>
  <si>
    <t>AAA1E242-501A-4068-A9EC-B2F59818B3D8</t>
  </si>
  <si>
    <t>2022-11-30T10:48:12</t>
  </si>
  <si>
    <t>AAA1E4D7-909A-40FD-B203-28700D0A8D9B</t>
  </si>
  <si>
    <t>2022-11-25T13:23:12</t>
  </si>
  <si>
    <t>AAA1E81C-70B0-4B31-BD40-98A46F97A572</t>
  </si>
  <si>
    <t>2022-11-28T17:12:26</t>
  </si>
  <si>
    <t>AAA1EA22-DDFD-4901-903A-4102C3191DDC</t>
  </si>
  <si>
    <t>2022-11-24T16:08:54</t>
  </si>
  <si>
    <t>AAA1FBEC-4FC7-4398-93E1-AF8E290AB05A</t>
  </si>
  <si>
    <t>2022-11-25T13:20:42</t>
  </si>
  <si>
    <t>AAA1FEB7-2A7B-4295-ABE2-9553B058DC9F</t>
  </si>
  <si>
    <t>2022-11-28T16:33:49</t>
  </si>
  <si>
    <t>35F9EB55-F7AF-4547-B6F4-AA7591349F29</t>
  </si>
  <si>
    <t>2022-11-27T16:17:36</t>
  </si>
  <si>
    <t>C9EC0461-7F36-4CE6-A3F7-E1A49668C851</t>
  </si>
  <si>
    <t>2022-11-29T16:18:35</t>
  </si>
  <si>
    <t>DC48C6CC-B124-41D5-8B6C-99FD6E14F196</t>
  </si>
  <si>
    <t>2022-11-29T16:16:06</t>
  </si>
  <si>
    <t>AAA10602-C147-44E8-914D-950B85D4CABC</t>
  </si>
  <si>
    <t>2022-11-30T11:12:15</t>
  </si>
  <si>
    <t>AAA13100-D407-4B83-829A-6881A7746553</t>
  </si>
  <si>
    <t>2022-11-30T11:16:32</t>
  </si>
  <si>
    <t>AAA13259-DEB0-4856-A3CE-CFABD610202D</t>
  </si>
  <si>
    <t>2022-11-30T11:07:08</t>
  </si>
  <si>
    <t>AAA13858-4F50-40D3-B6BC-32525D6858B1</t>
  </si>
  <si>
    <t>2022-11-30T11:17:00</t>
  </si>
  <si>
    <t>AAA14672-6F7A-4437-A2D4-7D88808407A6</t>
  </si>
  <si>
    <t>2022-11-30T11:13:25</t>
  </si>
  <si>
    <t>AAA17E34-0375-4980-A115-5F7BA5C730E8</t>
  </si>
  <si>
    <t>2022-11-30T11:10:24</t>
  </si>
  <si>
    <t>AAA19391-FAF7-4BD4-8962-C7BBE83DEDB7</t>
  </si>
  <si>
    <t>2022-11-30T11:11:52</t>
  </si>
  <si>
    <t>AAA1B132-CFC6-4EBE-A2EA-35D9722F72C7</t>
  </si>
  <si>
    <t>2022-11-30T11:15:46</t>
  </si>
  <si>
    <t>AAA1C5D2-5D9F-4262-92BB-1D5B1CF8CDBE</t>
  </si>
  <si>
    <t>2022-11-30T11:18:10</t>
  </si>
  <si>
    <t>AAA1C7FF-FB6E-4A2B-8BA5-F94BE050B41D</t>
  </si>
  <si>
    <t>2022-11-30T11:09:18</t>
  </si>
  <si>
    <t>AAA1CC39-4BDF-4535-8C9B-B0C0FD19A798</t>
  </si>
  <si>
    <t>2022-11-30T11:14:39</t>
  </si>
  <si>
    <t>AAA1D3D7-4019-42CB-AF0D-AB80D9E87D3D</t>
  </si>
  <si>
    <t>2022-11-30T11:10:58</t>
  </si>
  <si>
    <t>B2E0003F-A86A-4012-9D29-8AF74DBBC4BF</t>
  </si>
  <si>
    <t>2022-11-16T20:28:08</t>
  </si>
  <si>
    <t>SNA140811GR2</t>
  </si>
  <si>
    <t>SHRI NAMAHA</t>
  </si>
  <si>
    <t>10C00FEA-F42B-56A6-9C77-46C7BD75714B</t>
  </si>
  <si>
    <t>2022-11-14T18:12:47</t>
  </si>
  <si>
    <t>STS211102D13</t>
  </si>
  <si>
    <t>SERINT 360</t>
  </si>
  <si>
    <t>43106B8A-DB35-48DC-AEBA-227758577934</t>
  </si>
  <si>
    <t>2022-11-10T15:15:12</t>
  </si>
  <si>
    <t>5AA47F62-DAFE-5F7E-8000-8EDD33B4A2B1</t>
  </si>
  <si>
    <t>2022-11-14T10:29:28</t>
  </si>
  <si>
    <t>785EE7DF-A3A8-5BE9-9DB2-9F1761E6060A</t>
  </si>
  <si>
    <t>2022-11-15T16:50:52</t>
  </si>
  <si>
    <t>B9C625A7-0401-44AC-AB4E-9D07E4053055</t>
  </si>
  <si>
    <t>2022-11-29T21:45:44</t>
  </si>
  <si>
    <t>E853EB39-4477-4081-BA14-DBD271B0798F</t>
  </si>
  <si>
    <t>2022-11-07T17:21:00</t>
  </si>
  <si>
    <t>C4D6A50C-A021-4934-B726-49C92C17FA27</t>
  </si>
  <si>
    <t>2022-11-29T13:35:45</t>
  </si>
  <si>
    <t>24ddc5b7-69f6-491a-8f55-c7440b98982a</t>
  </si>
  <si>
    <t>2022-11-18T16:39:18</t>
  </si>
  <si>
    <t>59B4D640-C0D0-4A17-8CD2-8E2A090B0EE0</t>
  </si>
  <si>
    <t>2022-11-18T15:36:00</t>
  </si>
  <si>
    <t>TBO140305DH0</t>
  </si>
  <si>
    <t>TOTAL BOX</t>
  </si>
  <si>
    <t>5A79394E-2126-4E74-A1B8-2D268617BDFA</t>
  </si>
  <si>
    <t>2022-11-26T05:00:00</t>
  </si>
  <si>
    <t>B4375097-9CAB-48DC-B8BC-39EB6C1665FE</t>
  </si>
  <si>
    <t>2022-11-19T21:25:00</t>
  </si>
  <si>
    <t>35FE64D0-85E6-475F-89DA-C715CBAB4AA1</t>
  </si>
  <si>
    <t>TPT890516JP5</t>
  </si>
  <si>
    <t>TOTAL PLAY TELECOMUNICACIONES</t>
  </si>
  <si>
    <t>5CF8BCA0-EE19-4A22-8D42-586DA168A31B</t>
  </si>
  <si>
    <t>69F581D1-426F-4F78-A143-37CAF318CC7C</t>
  </si>
  <si>
    <t>2022-11-06T04:34:00</t>
  </si>
  <si>
    <t>6F2CCB0B-5D70-4258-9D09-526D6CF85EE8</t>
  </si>
  <si>
    <t>ADA7DC71-924A-41C2-A0F9-5200432DA29A</t>
  </si>
  <si>
    <t>2022-11-11T04:16:00</t>
  </si>
  <si>
    <t>C010C453-E2DF-4446-9711-FC47BC94F5F1</t>
  </si>
  <si>
    <t>F0846EA7-F930-4D48-917B-7676AC601047</t>
  </si>
  <si>
    <t>DESCUENTO PRONTO PAGO TELEFONO|</t>
  </si>
  <si>
    <t>BE084E74-EF57-4F5A-A22E-D6FF6ED0FF06</t>
  </si>
  <si>
    <t>2022-11-14T10:46:06</t>
  </si>
  <si>
    <t>32A037F0-19DA-4C30-90BE-99F43C06E91D</t>
  </si>
  <si>
    <t>2022-11-24T11:41:02</t>
  </si>
  <si>
    <t>7AD6E4C0-9375-4567-80D2-AF9F7CCAC341</t>
  </si>
  <si>
    <t>2022-11-24T11:42:37</t>
  </si>
  <si>
    <t>A5CAD4AA-50BC-4668-AF18-DF2A4FAE3E53</t>
  </si>
  <si>
    <t>2022-11-29T17:05:58</t>
  </si>
  <si>
    <t>XEXX010101000</t>
  </si>
  <si>
    <t>GASTOS COMPROBADOS</t>
  </si>
  <si>
    <t>IVA A FAVOR DE OCT  6016 MENOS EL IVA DE NOV TE QUEDA A FAVOR 1404</t>
  </si>
  <si>
    <t>POR LO TANTO YO PAGO TODO EL IVA</t>
  </si>
  <si>
    <t xml:space="preserve">EGRESO </t>
  </si>
  <si>
    <t>Descuento</t>
  </si>
  <si>
    <t>FechaTimbrado</t>
  </si>
  <si>
    <t>Egreso</t>
  </si>
  <si>
    <t>27A25547-FAE4-4006-B6C9-A100B9BA0662</t>
  </si>
  <si>
    <t>TP</t>
  </si>
  <si>
    <t>339511778411150982_1_A1-293418954</t>
  </si>
  <si>
    <t>2022-11-03T07:20:00</t>
  </si>
  <si>
    <t>CNM160314JE8</t>
  </si>
  <si>
    <t>CONSULTORIA DE NEGOCIOS MRC</t>
  </si>
  <si>
    <t>DESCUENTO PRONTO PAGO INTERNET|</t>
  </si>
  <si>
    <t>2022-11-03T08:48:27</t>
  </si>
  <si>
    <t>Devoluciones, descuentos o bonificaciones</t>
  </si>
  <si>
    <t>3CC04336-AB1D-43A8-B0C8-EC8B56BBAA08</t>
  </si>
  <si>
    <t>339511778514812402_1_A1-293418957</t>
  </si>
  <si>
    <t>58A375BA-8409-49F7-9362-4FBA08229A21</t>
  </si>
  <si>
    <t>339951599635051916_0_A1-301436758</t>
  </si>
  <si>
    <t>2022-11-28T05:18:00</t>
  </si>
  <si>
    <t>2022-11-28T07:32:00</t>
  </si>
  <si>
    <t>6461E37D-4A49-40EB-91EB-6E1939EF7C50</t>
  </si>
  <si>
    <t>339951599635233738_0_A1-301436754</t>
  </si>
  <si>
    <t>9811FC6F-75C5-4951-BA1C-C05DF2EC00FE</t>
  </si>
  <si>
    <t>339511778415618716_1_A1-293418956</t>
  </si>
  <si>
    <t>DESCUENTO PRONTO PAGO TELEVISION|</t>
  </si>
  <si>
    <t>BFDAAB51-4C6C-449F-9844-E5CBB98CF7F2</t>
  </si>
  <si>
    <t>339951599635171568_0_A1-284371191</t>
  </si>
  <si>
    <t>SE REALIZA AJUSTE DE $1,007.53 POR DEMORA CAMBIO DE DOMICILIO , FOLIO 161563397, SE AJUSTA EN MES 10/2022. MONTO ANTES DE AJUSTE $0.12, MONTO DE AJUSTE $1,007.53 , MONTO DESPUES DE AJUSTE $1,007.41|</t>
  </si>
  <si>
    <t>PAGOS</t>
  </si>
  <si>
    <t>18F17545-62FB-4E1E-9C84-BFB64EA4282E</t>
  </si>
  <si>
    <t>339564555703274000P1-228177210T1-0</t>
  </si>
  <si>
    <t>2022-11-06T19:00:00</t>
  </si>
  <si>
    <t>2022-11-06T20:16:04</t>
  </si>
  <si>
    <t>2022-10-30T06:43:12</t>
  </si>
  <si>
    <t>1962941F-817D-4C14-8A2F-BC9EF00EEADA</t>
  </si>
  <si>
    <t>LWF</t>
  </si>
  <si>
    <t>2022-11-16T13:54:48</t>
  </si>
  <si>
    <t>2022-11-16T13:54:49</t>
  </si>
  <si>
    <t>3163B1C9-AB83-4EE8-9D15-5CBE85A4FE4B</t>
  </si>
  <si>
    <t>CP</t>
  </si>
  <si>
    <t>2022-11-29T11:28:46</t>
  </si>
  <si>
    <t>2022-11-29T11:29:07</t>
  </si>
  <si>
    <t>2022-11-29T11:28:49</t>
  </si>
  <si>
    <t>457C07DC-59E3-4FD7-97C7-68351872E49E</t>
  </si>
  <si>
    <t>2022-11-16T13:54:33</t>
  </si>
  <si>
    <t>4F804A61-6A0B-48DC-9BB5-8F3983FFBD17</t>
  </si>
  <si>
    <t>2022-11-16T13:54:47</t>
  </si>
  <si>
    <t>69BFBBD8-ECF1-4218-9830-15A4CD50549E</t>
  </si>
  <si>
    <t>2022-11-16T13:54:44</t>
  </si>
  <si>
    <t>7C81E355-8831-4C13-8442-4B8E0D2F74E7</t>
  </si>
  <si>
    <t>339564555703275024P1-228177210T1-4</t>
  </si>
  <si>
    <t>2022-11-06T20:24:56</t>
  </si>
  <si>
    <t>A5D533B8-C36A-4777-BF5B-231C7F06A4B6</t>
  </si>
  <si>
    <t>P</t>
  </si>
  <si>
    <t>2022-11-07T14:32:02</t>
  </si>
  <si>
    <t>VBA1011099D2</t>
  </si>
  <si>
    <t>Villa y Beltrán Abogados SC</t>
  </si>
  <si>
    <t>2022-11-07T14:32:03</t>
  </si>
  <si>
    <t>2022-10-19T12:00:00</t>
  </si>
  <si>
    <t>AFF94DD1-0BC3-42D3-827E-0D48AAA82236</t>
  </si>
  <si>
    <t>339599740416732265P1-228585406T1-4</t>
  </si>
  <si>
    <t>2022-11-08T19:00:00</t>
  </si>
  <si>
    <t>2022-11-08T22:11:37</t>
  </si>
  <si>
    <t>2022-11-01T04:54:42</t>
  </si>
  <si>
    <t>B58FA852-B0FD-48E7-8A7E-93306B64F9A9</t>
  </si>
  <si>
    <t>339599740416731241P1-228585406T1-0</t>
  </si>
  <si>
    <t>2022-11-08T21:42:27</t>
  </si>
  <si>
    <t>BA204A8C-6090-4308-A482-DB298521E81F</t>
  </si>
  <si>
    <t>339476593710710983P1-226968588T1-0</t>
  </si>
  <si>
    <t>2022-11-01T19:00:00</t>
  </si>
  <si>
    <t>2022-11-01T21:18:05</t>
  </si>
  <si>
    <t>2022-10-25T04:21:38</t>
  </si>
  <si>
    <t>C1377F6B-C2D0-4FF3-8063-EBE3D9D5F639</t>
  </si>
  <si>
    <t>339476593710712007P1-226968588T1-4</t>
  </si>
  <si>
    <t>2022-11-01T21:31:46</t>
  </si>
  <si>
    <t>D5881188-882E-4A12-9686-084F1B34353E</t>
  </si>
  <si>
    <t>PAG</t>
  </si>
  <si>
    <t>2022-11-29T15:33:40</t>
  </si>
  <si>
    <t>2022-11-29T15:34:38</t>
  </si>
  <si>
    <t>Referencia del banco</t>
  </si>
  <si>
    <t>Descripción</t>
  </si>
  <si>
    <t>Referencia de cliente</t>
  </si>
  <si>
    <t>Tipo de TRN</t>
  </si>
  <si>
    <t>Importe de crédito</t>
  </si>
  <si>
    <t>Importe del débito</t>
  </si>
  <si>
    <t>Saldo</t>
  </si>
  <si>
    <t>4625</t>
  </si>
  <si>
    <t>0000044321</t>
  </si>
  <si>
    <t>Débito</t>
  </si>
  <si>
    <t>5629</t>
  </si>
  <si>
    <t>A2000 09004</t>
  </si>
  <si>
    <t>5209</t>
  </si>
  <si>
    <t>0005065027</t>
  </si>
  <si>
    <t>0000303734</t>
  </si>
  <si>
    <t>0000197905</t>
  </si>
  <si>
    <t>0000208685</t>
  </si>
  <si>
    <t>0000483662</t>
  </si>
  <si>
    <t>4617</t>
  </si>
  <si>
    <t>0000178595</t>
  </si>
  <si>
    <t>1089</t>
  </si>
  <si>
    <t>I00114 19:32:19</t>
  </si>
  <si>
    <t>0000296201</t>
  </si>
  <si>
    <t>1238</t>
  </si>
  <si>
    <t>2112501111771644</t>
  </si>
  <si>
    <t>I00115 19:08:22</t>
  </si>
  <si>
    <t>2111101111771645</t>
  </si>
  <si>
    <t>2112801111771644</t>
  </si>
  <si>
    <t>0000259846</t>
  </si>
  <si>
    <t>0000261693</t>
  </si>
  <si>
    <t>devolucion</t>
  </si>
  <si>
    <t>4589</t>
  </si>
  <si>
    <t>89996GE023EU 000</t>
  </si>
  <si>
    <t>0000261034</t>
  </si>
  <si>
    <t>0000293082</t>
  </si>
  <si>
    <t>0000401682</t>
  </si>
  <si>
    <t>5219</t>
  </si>
  <si>
    <t>A2000 00804</t>
  </si>
  <si>
    <t>2112901111771645</t>
  </si>
  <si>
    <t>0005115539</t>
  </si>
  <si>
    <t>2111501111771644</t>
  </si>
  <si>
    <t>2112501111771645</t>
  </si>
  <si>
    <t>2112201111771645</t>
  </si>
  <si>
    <t>I00772 17:45:57</t>
  </si>
  <si>
    <t>2111501111771645</t>
  </si>
  <si>
    <t>2111401111771645</t>
  </si>
  <si>
    <t>2110801111771644</t>
  </si>
  <si>
    <t>2110701111771645</t>
  </si>
  <si>
    <t>2110301111771644</t>
  </si>
  <si>
    <t>2110101111771645</t>
  </si>
  <si>
    <t>2112201111771644</t>
  </si>
  <si>
    <t>1597</t>
  </si>
  <si>
    <t>2113001111771644</t>
  </si>
  <si>
    <t>COMISION BANCARIA</t>
  </si>
  <si>
    <t>2103101111771644</t>
  </si>
  <si>
    <t>2110301111771645</t>
  </si>
  <si>
    <t>2112801111771645</t>
  </si>
  <si>
    <t>2111601111771644</t>
  </si>
  <si>
    <t>2111801111771644</t>
  </si>
  <si>
    <t>2110701111771644</t>
  </si>
  <si>
    <t>1501</t>
  </si>
  <si>
    <t>I GEN12211300008</t>
  </si>
  <si>
    <t>I GEN12211010001</t>
  </si>
  <si>
    <t>5221</t>
  </si>
  <si>
    <t>Crédito</t>
  </si>
  <si>
    <t>5211</t>
  </si>
  <si>
    <t>0000453457</t>
  </si>
  <si>
    <t>0000799947</t>
  </si>
  <si>
    <t>0000717049</t>
  </si>
  <si>
    <t>5685</t>
  </si>
  <si>
    <t>O50YIZ2 17:25:00</t>
  </si>
  <si>
    <t>0000285479</t>
  </si>
  <si>
    <t>0000400860</t>
  </si>
  <si>
    <t>0001035401</t>
  </si>
  <si>
    <t>O50GXC1 14:08:00</t>
  </si>
  <si>
    <t>0000308512</t>
  </si>
  <si>
    <t>O50JKX2 13:45:00</t>
  </si>
  <si>
    <t>1011</t>
  </si>
  <si>
    <t>10005 20600</t>
  </si>
  <si>
    <t>10005 48228</t>
  </si>
  <si>
    <t>0000301473</t>
  </si>
  <si>
    <t>0000975133</t>
  </si>
  <si>
    <t>O50IJG1 18:24:00</t>
  </si>
  <si>
    <t>0000510178</t>
  </si>
  <si>
    <t>0000308817</t>
  </si>
  <si>
    <t>0000335739</t>
  </si>
  <si>
    <t>1015</t>
  </si>
  <si>
    <t>D03241 12:11:51</t>
  </si>
  <si>
    <t>0000812969</t>
  </si>
  <si>
    <t>0000152991</t>
  </si>
  <si>
    <t>0000270159</t>
  </si>
  <si>
    <t>1003</t>
  </si>
  <si>
    <t>000705 00007</t>
  </si>
  <si>
    <t>0000129056</t>
  </si>
  <si>
    <t>0000811965</t>
  </si>
  <si>
    <t>0000225585</t>
  </si>
  <si>
    <t>0000753017</t>
  </si>
  <si>
    <t>0000450132</t>
  </si>
  <si>
    <t>0000194672</t>
  </si>
  <si>
    <t>0000186896</t>
  </si>
  <si>
    <t>0000174893</t>
  </si>
  <si>
    <t>0000185888</t>
  </si>
  <si>
    <t>O50OGF1 13:21:00</t>
  </si>
  <si>
    <t>0000555511</t>
  </si>
  <si>
    <t>0000393050</t>
  </si>
  <si>
    <t>0000808951</t>
  </si>
  <si>
    <t>0000269599</t>
  </si>
  <si>
    <t>O50XO61 17:14:00</t>
  </si>
  <si>
    <t>0000646794</t>
  </si>
  <si>
    <t>0000452145</t>
  </si>
  <si>
    <t>0000136335</t>
  </si>
  <si>
    <t>O50XMY2 10:50:00</t>
  </si>
  <si>
    <t>0000695612</t>
  </si>
  <si>
    <t>0000754585</t>
  </si>
  <si>
    <t>0000198405</t>
  </si>
  <si>
    <t>0000446441</t>
  </si>
  <si>
    <t>0000283822</t>
  </si>
  <si>
    <t>0000271717</t>
  </si>
  <si>
    <t>0000129784</t>
  </si>
  <si>
    <t>0000149894</t>
  </si>
  <si>
    <t>0000454803</t>
  </si>
  <si>
    <t>0000797839</t>
  </si>
  <si>
    <t>10005 30917</t>
  </si>
  <si>
    <t>0000111688</t>
  </si>
  <si>
    <t>0000380487</t>
  </si>
  <si>
    <t>O50LIB2 13:17:00</t>
  </si>
  <si>
    <t>0000484073</t>
  </si>
  <si>
    <t>10005 31151</t>
  </si>
  <si>
    <t>D06041 19:09:27</t>
  </si>
  <si>
    <t>0000227767</t>
  </si>
  <si>
    <t>0000687337</t>
  </si>
  <si>
    <t>0000186211</t>
  </si>
  <si>
    <t>0000410919</t>
  </si>
  <si>
    <t>0000529041</t>
  </si>
  <si>
    <t>0000373630</t>
  </si>
  <si>
    <t>10005 30796</t>
  </si>
  <si>
    <t>0000405466</t>
  </si>
  <si>
    <t>0000244607</t>
  </si>
  <si>
    <t>0000640029</t>
  </si>
  <si>
    <t>O50FUC3 19:14:00</t>
  </si>
  <si>
    <t>O505221 08:49:00</t>
  </si>
  <si>
    <t>O50E4I1 15:11:00</t>
  </si>
  <si>
    <t>0000937212</t>
  </si>
  <si>
    <t>0000484173</t>
  </si>
  <si>
    <t>0000460067</t>
  </si>
  <si>
    <t>0000872940</t>
  </si>
  <si>
    <t>0000292556</t>
  </si>
  <si>
    <t>0000255242</t>
  </si>
  <si>
    <t>5631</t>
  </si>
  <si>
    <t>10005 97069</t>
  </si>
  <si>
    <t>0000278328</t>
  </si>
  <si>
    <t>0000215443</t>
  </si>
  <si>
    <t>0000336399</t>
  </si>
  <si>
    <t>0000201697</t>
  </si>
  <si>
    <t>0000788680</t>
  </si>
  <si>
    <t>O50AOY3 18:12:00</t>
  </si>
  <si>
    <t>0000132271</t>
  </si>
  <si>
    <t>0000402055</t>
  </si>
  <si>
    <t>5023</t>
  </si>
  <si>
    <t>O50GGI2 16:11:00</t>
  </si>
  <si>
    <t>0000295853</t>
  </si>
  <si>
    <t>O50WI21 18:00:00</t>
  </si>
  <si>
    <t>0000795958</t>
  </si>
  <si>
    <t>0001049417</t>
  </si>
  <si>
    <t>0001044650</t>
  </si>
  <si>
    <t>0000293590</t>
  </si>
  <si>
    <t>0000206240</t>
  </si>
  <si>
    <t>0000963394</t>
  </si>
  <si>
    <t>0000162951</t>
  </si>
  <si>
    <t>INGRESOS COBRADOS</t>
  </si>
  <si>
    <t>TRASPASO ENTRE CUENTAS</t>
  </si>
  <si>
    <t>Periodo</t>
  </si>
  <si>
    <t>Resumen al 30/11/2022</t>
  </si>
  <si>
    <t>Saldo anterior</t>
  </si>
  <si>
    <t>En el año</t>
  </si>
  <si>
    <t>Depósitos (28)</t>
  </si>
  <si>
    <t>Saldo promedio</t>
  </si>
  <si>
    <t>Retiros (18)</t>
  </si>
  <si>
    <t>Días transcurridos</t>
  </si>
  <si>
    <t>Saldo al 30/11/2022</t>
  </si>
  <si>
    <t>Tasa bruta</t>
  </si>
  <si>
    <t>-</t>
  </si>
  <si>
    <t>Cheques girados</t>
  </si>
  <si>
    <t>Tasa neta</t>
  </si>
  <si>
    <t>Cheques exentos</t>
  </si>
  <si>
    <t>Impuesto retenido</t>
  </si>
  <si>
    <t>Intereses pagados</t>
  </si>
  <si>
    <t>Detalle de Movimientos - Depósitos y Retiros</t>
  </si>
  <si>
    <t>Depósitos</t>
  </si>
  <si>
    <t>Retiros</t>
  </si>
  <si>
    <t>IVA COMISION        137874               Referencia Númerica:       0000137874 Autorización: 00134961</t>
  </si>
  <si>
    <t>COMPRA INVERSION INTEGRAL                Referencia Númerica:       0000100249 Autorización: 00100249</t>
  </si>
  <si>
    <t>DEPOSITO A INVERSION</t>
  </si>
  <si>
    <t>COMISION            137874 PAQUETE PYME  Referencia Númerica:       0000137874 Autorización: 00134961</t>
  </si>
  <si>
    <t>PAGO DE SERVICIOS DE PINTURA             Referencia Númerica: P INT 0291122    Autorización: 00537917</t>
  </si>
  <si>
    <t>PAGO A MAURICIO PEREZ</t>
  </si>
  <si>
    <t>SERVICIOS DE PINTURA EN GENERAL          Referencia Númerica: P INT 0281122    Autorización: 00513785</t>
  </si>
  <si>
    <t>CONSULTORIA DE NEGOCIOS MRC SC           Referencia Númerica: P TER 0000550085 Autorización: 00550085</t>
  </si>
  <si>
    <t>PAGO TARJETA D ECREDITO</t>
  </si>
  <si>
    <t>TRASPASO ENTRE CUENTAS                   Referencia Númerica: P INT 0171122    Autorización: 00570949</t>
  </si>
  <si>
    <t>PAGO DE SERVICIO    583413 PAGO DE IMPUE Referencia Númerica:       0000583413 Autorización: 00583413</t>
  </si>
  <si>
    <t>IMPUESTOS</t>
  </si>
  <si>
    <t>COMPRA INVERSION INTEGRAL                Referencia Númerica:       0000099412 Autorización: 00099412</t>
  </si>
  <si>
    <t>CONSULTORIA DE NEGOCIOS MRC SC           Referencia Númerica: P TER 0000590674 Autorización: 00590674</t>
  </si>
  <si>
    <t>CONSULTORIA DE NEGOCIOS MRC SC           Referencia Númerica: P TER 0000559479 Autorización: 00559479</t>
  </si>
  <si>
    <t>CONSULTORIA DE NEGOCIOS MRC SC           Referencia Númerica: P TER 0000915362 Autorización: 00915362</t>
  </si>
  <si>
    <t>PAGO DE SERVICIO    575548 PAGO DE IMPUE Referencia Númerica:       0000575548 Autorización: 00575548</t>
  </si>
  <si>
    <t>CONSULTORIA DE NEGOCIOS MRC SC           Referencia Númerica: P TER 0000374827 Autorización: 00374827</t>
  </si>
  <si>
    <t>COMPRA INVERSION INTEGRAL                Referencia Númerica:       0000079289 Autorización: 00079289</t>
  </si>
  <si>
    <t>PAGO ERRONEO CLIENTE DGS DEVOLUCION      Referencia Númerica: P INT 0041122    Autorización: 00505991</t>
  </si>
  <si>
    <t>DEVOLUCION</t>
  </si>
  <si>
    <t>COMPRA INVERSION INTEGRAL                Referencia Númerica:       0000125532 Autorización: 00125532</t>
  </si>
  <si>
    <t>COMPRA INVERSION INTEGRAL                Referencia Númerica:       0000269759 Autorización: 00269759</t>
  </si>
  <si>
    <t>factura 3646                             Referencia Númerica: D INT 0058362    Autorización: 00516818</t>
  </si>
  <si>
    <t>factura 3719                             Referencia Númerica: D INT 0058362    Autorización: 02026556</t>
  </si>
  <si>
    <t>DEPOSITO EN EFECTIV SUC. SUC AUT BANAMEX Referencia Númerica:       0000000000 Autorización: 00296790</t>
  </si>
  <si>
    <t>NOVIEMBRE                                Referencia Númerica: D INT 1412895    Autorización: 00521869</t>
  </si>
  <si>
    <t>Honorarios Noviembre                     Referencia Númerica: D INT 2911220    Autorización: 00192824</t>
  </si>
  <si>
    <t>contabilidad Noviembre                   Referencia Númerica: D INT 0011122    Autorización: 00753366</t>
  </si>
  <si>
    <t>pago membresia                           Referencia Númerica: D INT 0141122    Autorización: 02193436</t>
  </si>
  <si>
    <t>ADRI_HONORARIOS_OCTUBRE_NOV_22           Referencia Númerica: DEPOS 0000291122 Autorización: 00384326</t>
  </si>
  <si>
    <t>MARTHA,VAZQUEZ/MOSQUEDA                  Referencia Númerica: DEPOS 0000251144 Autorización: 00251144</t>
  </si>
  <si>
    <t>Dra Melissa                              Referencia Númerica: D INT 0811220    Autorización: 00487899</t>
  </si>
  <si>
    <t>Traspaso                                 Referencia Númerica: D INT 4663794    Autorización: 00622936</t>
  </si>
  <si>
    <t>TRASPASO REF        555057 DE FO 0000009 Referencia Númerica:       0000555057 Autorización: 00555057</t>
  </si>
  <si>
    <t>FUTAC FRENTE UNIDO DE TAXISTAS Y COLECTI Referencia Númerica: DEPOS 0000528250 Autorización: 00528250</t>
  </si>
  <si>
    <t>SERVICIOS CONTABLES EXTRAS               Referencia Númerica: D INT 0151122    Autorización: 00840043</t>
  </si>
  <si>
    <t>FACT 3674 SERV CONT OCTUBRE 22           Referencia Númerica: D INT 1784474    Autorización: 00782617</t>
  </si>
  <si>
    <t>PAGO FACTURA 3718 SERV CONT NOVIEMBRE 22 Referencia Númerica: D INT 1181539    Autorización: 00385685</t>
  </si>
  <si>
    <t>CUENTA BLOQUEADA      00000000           Referencia Númerica: P DEV 0281122    Autorización: 00529208</t>
  </si>
  <si>
    <t>SERVICIOS CONTABLES                      Referencia Númerica: D INT 0041122    Autorización: 00259141</t>
  </si>
  <si>
    <t>CONTABILIDAD                             Referencia Númerica: D INT 0031122    Autorización: 01069793</t>
  </si>
  <si>
    <t>HONORARIOS_OCTUBRE_NOVIEMBRE20           Referencia Númerica: DEPOS 0000291122 Autorización: 00381640</t>
  </si>
  <si>
    <t>CONTADORES                               Referencia Númerica: DEPOS 0000835392 Autorización: 00835392</t>
  </si>
  <si>
    <t>CNM160314JE8_F-3520                      Referencia Númerica: DEPOS 0000000006 Autorización: 00616249</t>
  </si>
  <si>
    <t>SERVICIOS CONTABLES                      Referencia Númerica: D INT 0281122    Autorización: 01832126</t>
  </si>
  <si>
    <t>ODONTOLOGIA TOTAL ORTHO DIAGNOSTICO SA D Referencia Númerica: DEPOS 0000291122 Autorización: 00296342</t>
  </si>
  <si>
    <t>Servicios contables                      Referencia Númerica: D INT 2411220    Autorización: 00524850</t>
  </si>
  <si>
    <t>HONORARIOS                               Referencia Númerica: D INT 0081122    Autorización: 00579536</t>
  </si>
  <si>
    <t>RENTA DE BODEGA                          Referencia Númerica: D INT 0041122    Autorización: 00164882</t>
  </si>
  <si>
    <t>CAMINOS Y URBANIZACIONES AYFER SA DE CV  Referencia Númerica: DEPOS 0000958413 Autorización: 00958413</t>
  </si>
  <si>
    <t>DEPOSITO ERRONEO CLIENTE DGS SE DEVOLVIO MISMO DIA</t>
  </si>
  <si>
    <t xml:space="preserve">CUENTA BLOQUEADA      0P DEV 0281122  </t>
  </si>
  <si>
    <t>INGRESOS LOMA BONITA</t>
  </si>
  <si>
    <t>INGRESOPS OJO DE AGUA</t>
  </si>
  <si>
    <t>RETIRO DE INVERSION</t>
  </si>
  <si>
    <r>
      <t>BITACORA DEL EJERCICIO</t>
    </r>
    <r>
      <rPr>
        <b/>
        <i/>
        <sz val="20"/>
        <rFont val="Calibri"/>
        <family val="2"/>
      </rPr>
      <t xml:space="preserve"> FISCAL 2022</t>
    </r>
  </si>
  <si>
    <t>IMPUESTO SOBRE LA RENTA (I.S.R)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</si>
  <si>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</si>
  <si>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</si>
  <si>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</si>
  <si>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</si>
  <si>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</si>
  <si>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</si>
  <si>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</si>
  <si>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</si>
  <si>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</si>
  <si>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</si>
  <si>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</si>
  <si>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</si>
  <si>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INGRESOS DEL PERIODO FACTURADO</t>
  </si>
  <si>
    <t>INGRESOS ACUMULABLES</t>
  </si>
  <si>
    <t>(=)BASE GRAVABLE</t>
  </si>
  <si>
    <t>(x) COEFICIENTE DE UTILIDAD</t>
  </si>
  <si>
    <t>(=)UTILIDAD FISCAL</t>
  </si>
  <si>
    <t>(-)ANTICIPO A RENDIMIENTOS</t>
  </si>
  <si>
    <t>(-) PTU PAGADA</t>
  </si>
  <si>
    <t>(-)PERDIDAS FISCALES</t>
  </si>
  <si>
    <t>(=)RESULTADO FISCAL</t>
  </si>
  <si>
    <t>(X)TASA</t>
  </si>
  <si>
    <t>(=)I.S.R.  DEL PERIODO</t>
  </si>
  <si>
    <t>(-) RETENCIONESDE ISR INVERSION</t>
  </si>
  <si>
    <t>(-)SUBSIDIO AL EMPLEO</t>
  </si>
  <si>
    <t>(-)PAGOS PROVISIONALES ACUMULADOS</t>
  </si>
  <si>
    <t>ISR A CARGO</t>
  </si>
  <si>
    <t>IMPUESTO AL VALOR AGREGADO(I.V.A.)</t>
  </si>
  <si>
    <t>IVA TRASLADADO</t>
  </si>
  <si>
    <t>IVA RETENIDO</t>
  </si>
  <si>
    <t>IVA ACREDITABLE</t>
  </si>
  <si>
    <t>IVA A CARGO</t>
  </si>
  <si>
    <t>SALDOS A FAVOR 2020</t>
  </si>
  <si>
    <t>I.V.A X PAGAR</t>
  </si>
  <si>
    <t>RETENCION DE IMPUESTOS ISR E IVA</t>
  </si>
  <si>
    <t>RET DEL 10% Y 1.25% ISR PERSONAS FISICAS</t>
  </si>
  <si>
    <t>RET DE IVA PERSONAS FISICAS</t>
  </si>
  <si>
    <t>RET DEL 10% ISR ARRENDAMIENTO</t>
  </si>
  <si>
    <t>RET DE SUELDOS Y SALARIOS</t>
  </si>
  <si>
    <t>RET DE RENDIMIENTOS Y ASIMILAdos</t>
  </si>
  <si>
    <t>TOTAL A PAGAR</t>
  </si>
  <si>
    <t xml:space="preserve">ISR % </t>
  </si>
  <si>
    <t xml:space="preserve">PATITO S.A. DE C.V. </t>
  </si>
  <si>
    <t>RFC: SJD38480HHH</t>
  </si>
  <si>
    <t>XXXXXXXXXXXXXXXXXXXX</t>
  </si>
  <si>
    <t>XXXXX</t>
  </si>
  <si>
    <t>XXXX</t>
  </si>
  <si>
    <t>XXX</t>
  </si>
  <si>
    <t>X</t>
  </si>
  <si>
    <t>XX</t>
  </si>
  <si>
    <t xml:space="preserve">PAGO DE IVA DE ACUERDO A INGRESOS Y GASTOS </t>
  </si>
  <si>
    <t>EL PATTO S-A-</t>
  </si>
  <si>
    <t xml:space="preserve">EL PATITO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</si>
</sst>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3333FF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2"/>
      <color rgb="FF3333FF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3333FF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rgb="FF3333FF"/>
      <name val="Arial"/>
      <family val="2"/>
    </font>
    <font>
      <b/>
      <i/>
      <sz val="11"/>
      <color rgb="FF3333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0"/>
      <color rgb="FFC00000"/>
      <name val="Arial"/>
      <family val="2"/>
    </font>
    <font>
      <b/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b/>
      <sz val="11"/>
      <color rgb="FFCC00FF"/>
      <name val="Calibri"/>
      <family val="2"/>
      <scheme val="minor"/>
    </font>
    <font>
      <b/>
      <sz val="10"/>
      <color rgb="FFCC00FF"/>
      <name val="Arial"/>
      <family val="2"/>
    </font>
    <font>
      <b/>
      <sz val="10"/>
      <color rgb="FF00B050"/>
      <name val="Arial"/>
      <family val="2"/>
    </font>
    <font>
      <sz val="10"/>
      <color rgb="FFFF0000"/>
      <name val="Arial"/>
      <family val="2"/>
    </font>
    <font>
      <b/>
      <i/>
      <sz val="11"/>
      <color rgb="FFFF0000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0"/>
      <color rgb="FF3333FF"/>
      <name val="Arial"/>
      <family val="2"/>
    </font>
    <font>
      <b/>
      <sz val="11"/>
      <color rgb="FF7030A0"/>
      <name val="Calibri"/>
      <family val="2"/>
      <scheme val="minor"/>
    </font>
    <font>
      <b/>
      <i/>
      <sz val="24"/>
      <name val="Calibri"/>
      <family val="2"/>
    </font>
    <font>
      <b/>
      <i/>
      <sz val="20"/>
      <color indexed="10"/>
      <name val="Calibri"/>
      <family val="2"/>
    </font>
    <font>
      <b/>
      <i/>
      <sz val="20"/>
      <name val="Calibri"/>
      <family val="2"/>
    </font>
    <font>
      <b/>
      <i/>
      <sz val="18"/>
      <color rgb="FFFF0000"/>
      <name val="Calibri"/>
      <family val="2"/>
    </font>
    <font>
      <b/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rgb="FFFF0000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3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3333FF"/>
      <name val="Calibri"/>
      <family val="2"/>
    </font>
    <font>
      <b/>
      <i/>
      <sz val="12"/>
      <color rgb="FF3333FF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</font>
    <font>
      <b/>
      <sz val="14"/>
      <color rgb="FFFF0000"/>
      <name val="Calibri"/>
      <family val="2"/>
    </font>
    <font>
      <b/>
      <sz val="11"/>
      <color rgb="FFFF0000"/>
      <name val="Calibri"/>
      <family val="2"/>
    </font>
    <font>
      <b/>
      <sz val="14"/>
      <color rgb="FF3333FF"/>
      <name val="Calibri"/>
      <family val="2"/>
    </font>
    <font>
      <b/>
      <i/>
      <sz val="14"/>
      <color rgb="FFFF0000"/>
      <name val="Calibri"/>
      <family val="2"/>
      <scheme val="minor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Border="0"/>
    <xf numFmtId="0" fontId="22" fillId="0" borderId="0"/>
  </cellStyleXfs>
  <cellXfs count="240">
    <xf numFmtId="0" fontId="0" fillId="0" borderId="0" xfId="0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8" fillId="0" borderId="0" xfId="3" applyFont="1" applyAlignment="1">
      <alignment horizontal="center"/>
    </xf>
    <xf numFmtId="44" fontId="3" fillId="0" borderId="0" xfId="2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1" fontId="3" fillId="0" borderId="0" xfId="0" applyNumberFormat="1" applyFont="1"/>
    <xf numFmtId="44" fontId="3" fillId="0" borderId="0" xfId="2" applyFont="1"/>
    <xf numFmtId="0" fontId="2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44" fontId="12" fillId="0" borderId="0" xfId="2" applyFont="1"/>
    <xf numFmtId="0" fontId="13" fillId="0" borderId="0" xfId="0" applyFont="1"/>
    <xf numFmtId="0" fontId="13" fillId="0" borderId="0" xfId="0" applyFont="1" applyAlignment="1">
      <alignment horizontal="center"/>
    </xf>
    <xf numFmtId="44" fontId="13" fillId="0" borderId="0" xfId="2" applyFont="1"/>
    <xf numFmtId="0" fontId="14" fillId="0" borderId="0" xfId="0" applyFont="1"/>
    <xf numFmtId="0" fontId="10" fillId="0" borderId="0" xfId="0" applyFont="1" applyAlignment="1">
      <alignment horizontal="center"/>
    </xf>
    <xf numFmtId="44" fontId="3" fillId="0" borderId="4" xfId="0" applyNumberFormat="1" applyFont="1" applyBorder="1"/>
    <xf numFmtId="0" fontId="15" fillId="0" borderId="0" xfId="0" applyFont="1" applyAlignment="1">
      <alignment horizontal="left"/>
    </xf>
    <xf numFmtId="44" fontId="15" fillId="0" borderId="4" xfId="0" applyNumberFormat="1" applyFont="1" applyBorder="1"/>
    <xf numFmtId="44" fontId="15" fillId="0" borderId="5" xfId="0" applyNumberFormat="1" applyFont="1" applyBorder="1"/>
    <xf numFmtId="0" fontId="10" fillId="0" borderId="0" xfId="0" applyFont="1" applyAlignment="1">
      <alignment horizontal="left"/>
    </xf>
    <xf numFmtId="44" fontId="10" fillId="0" borderId="4" xfId="0" applyNumberFormat="1" applyFont="1" applyBorder="1"/>
    <xf numFmtId="44" fontId="10" fillId="0" borderId="5" xfId="0" applyNumberFormat="1" applyFont="1" applyBorder="1"/>
    <xf numFmtId="44" fontId="10" fillId="0" borderId="0" xfId="0" applyNumberFormat="1" applyFont="1"/>
    <xf numFmtId="0" fontId="15" fillId="0" borderId="0" xfId="0" applyFont="1" applyAlignment="1">
      <alignment horizontal="center"/>
    </xf>
    <xf numFmtId="44" fontId="15" fillId="0" borderId="6" xfId="2" applyFont="1" applyFill="1" applyBorder="1" applyAlignment="1">
      <alignment horizontal="center"/>
    </xf>
    <xf numFmtId="44" fontId="15" fillId="0" borderId="7" xfId="2" applyFont="1" applyFill="1" applyBorder="1" applyAlignment="1">
      <alignment horizontal="center"/>
    </xf>
    <xf numFmtId="44" fontId="10" fillId="0" borderId="8" xfId="2" applyFont="1" applyFill="1" applyBorder="1" applyAlignment="1">
      <alignment horizontal="center"/>
    </xf>
    <xf numFmtId="44" fontId="10" fillId="0" borderId="4" xfId="2" applyFont="1" applyFill="1" applyBorder="1" applyAlignment="1">
      <alignment horizontal="center"/>
    </xf>
    <xf numFmtId="0" fontId="10" fillId="0" borderId="0" xfId="0" applyFont="1"/>
    <xf numFmtId="44" fontId="15" fillId="4" borderId="4" xfId="0" applyNumberFormat="1" applyFont="1" applyFill="1" applyBorder="1"/>
    <xf numFmtId="44" fontId="0" fillId="0" borderId="0" xfId="0" applyNumberFormat="1"/>
    <xf numFmtId="44" fontId="16" fillId="4" borderId="4" xfId="0" applyNumberFormat="1" applyFont="1" applyFill="1" applyBorder="1"/>
    <xf numFmtId="44" fontId="16" fillId="0" borderId="4" xfId="0" applyNumberFormat="1" applyFont="1" applyBorder="1"/>
    <xf numFmtId="44" fontId="10" fillId="5" borderId="4" xfId="0" applyNumberFormat="1" applyFont="1" applyFill="1" applyBorder="1"/>
    <xf numFmtId="0" fontId="3" fillId="5" borderId="0" xfId="0" applyFont="1" applyFill="1"/>
    <xf numFmtId="0" fontId="5" fillId="3" borderId="10" xfId="0" applyFont="1" applyFill="1" applyBorder="1" applyAlignment="1">
      <alignment horizontal="center"/>
    </xf>
    <xf numFmtId="44" fontId="5" fillId="3" borderId="10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44" fontId="3" fillId="5" borderId="0" xfId="2" applyFont="1" applyFill="1"/>
    <xf numFmtId="0" fontId="18" fillId="0" borderId="0" xfId="0" applyFont="1" applyAlignment="1">
      <alignment horizontal="center"/>
    </xf>
    <xf numFmtId="44" fontId="18" fillId="0" borderId="4" xfId="0" applyNumberFormat="1" applyFont="1" applyBorder="1"/>
    <xf numFmtId="0" fontId="19" fillId="0" borderId="0" xfId="0" applyFont="1"/>
    <xf numFmtId="0" fontId="5" fillId="0" borderId="0" xfId="0" applyFont="1" applyAlignment="1">
      <alignment horizontal="center"/>
    </xf>
    <xf numFmtId="44" fontId="5" fillId="0" borderId="0" xfId="2" applyFont="1"/>
    <xf numFmtId="0" fontId="14" fillId="0" borderId="0" xfId="0" applyFont="1" applyAlignment="1">
      <alignment horizontal="center"/>
    </xf>
    <xf numFmtId="11" fontId="13" fillId="0" borderId="0" xfId="0" applyNumberFormat="1" applyFont="1"/>
    <xf numFmtId="0" fontId="16" fillId="0" borderId="0" xfId="0" applyFont="1" applyAlignment="1">
      <alignment horizontal="center"/>
    </xf>
    <xf numFmtId="44" fontId="5" fillId="0" borderId="4" xfId="0" applyNumberFormat="1" applyFont="1" applyBorder="1"/>
    <xf numFmtId="44" fontId="13" fillId="0" borderId="7" xfId="0" applyNumberFormat="1" applyFont="1" applyBorder="1"/>
    <xf numFmtId="44" fontId="13" fillId="0" borderId="5" xfId="0" applyNumberFormat="1" applyFont="1" applyBorder="1"/>
    <xf numFmtId="0" fontId="19" fillId="0" borderId="4" xfId="0" applyFont="1" applyBorder="1"/>
    <xf numFmtId="44" fontId="12" fillId="0" borderId="4" xfId="0" applyNumberFormat="1" applyFont="1" applyBorder="1"/>
    <xf numFmtId="44" fontId="12" fillId="0" borderId="5" xfId="0" applyNumberFormat="1" applyFont="1" applyBorder="1"/>
    <xf numFmtId="44" fontId="14" fillId="0" borderId="0" xfId="2" applyFont="1"/>
    <xf numFmtId="0" fontId="20" fillId="0" borderId="0" xfId="0" applyFont="1"/>
    <xf numFmtId="44" fontId="5" fillId="0" borderId="0" xfId="0" applyNumberFormat="1" applyFont="1" applyAlignment="1">
      <alignment horizontal="center"/>
    </xf>
    <xf numFmtId="44" fontId="5" fillId="0" borderId="0" xfId="2" applyFont="1" applyFill="1" applyBorder="1" applyAlignment="1">
      <alignment horizontal="center"/>
    </xf>
    <xf numFmtId="0" fontId="21" fillId="0" borderId="0" xfId="0" applyFont="1"/>
    <xf numFmtId="44" fontId="15" fillId="5" borderId="4" xfId="0" applyNumberFormat="1" applyFont="1" applyFill="1" applyBorder="1"/>
    <xf numFmtId="0" fontId="16" fillId="0" borderId="0" xfId="0" applyFont="1" applyAlignment="1">
      <alignment horizontal="left"/>
    </xf>
    <xf numFmtId="0" fontId="16" fillId="0" borderId="0" xfId="0" applyFont="1"/>
    <xf numFmtId="44" fontId="16" fillId="5" borderId="4" xfId="0" applyNumberFormat="1" applyFont="1" applyFill="1" applyBorder="1"/>
    <xf numFmtId="0" fontId="0" fillId="5" borderId="0" xfId="0" applyFill="1"/>
    <xf numFmtId="0" fontId="3" fillId="3" borderId="10" xfId="0" applyFont="1" applyFill="1" applyBorder="1" applyAlignment="1">
      <alignment horizontal="center"/>
    </xf>
    <xf numFmtId="44" fontId="0" fillId="0" borderId="0" xfId="2" applyFont="1"/>
    <xf numFmtId="0" fontId="23" fillId="0" borderId="14" xfId="4" applyFont="1" applyBorder="1" applyAlignment="1">
      <alignment horizontal="left"/>
    </xf>
    <xf numFmtId="0" fontId="22" fillId="0" borderId="0" xfId="4"/>
    <xf numFmtId="0" fontId="23" fillId="6" borderId="15" xfId="4" applyFont="1" applyFill="1" applyBorder="1" applyAlignment="1">
      <alignment horizontal="left" vertical="top"/>
    </xf>
    <xf numFmtId="44" fontId="23" fillId="6" borderId="15" xfId="4" applyNumberFormat="1" applyFont="1" applyFill="1" applyBorder="1" applyAlignment="1">
      <alignment horizontal="right" vertical="top"/>
    </xf>
    <xf numFmtId="44" fontId="12" fillId="6" borderId="15" xfId="4" applyNumberFormat="1" applyFont="1" applyFill="1" applyBorder="1" applyAlignment="1">
      <alignment horizontal="right" vertical="top"/>
    </xf>
    <xf numFmtId="44" fontId="12" fillId="5" borderId="15" xfId="4" applyNumberFormat="1" applyFont="1" applyFill="1" applyBorder="1" applyAlignment="1">
      <alignment horizontal="right" vertical="top"/>
    </xf>
    <xf numFmtId="0" fontId="12" fillId="6" borderId="15" xfId="4" applyFont="1" applyFill="1" applyBorder="1" applyAlignment="1">
      <alignment horizontal="left" vertical="top"/>
    </xf>
    <xf numFmtId="0" fontId="24" fillId="0" borderId="0" xfId="4" applyFont="1"/>
    <xf numFmtId="44" fontId="23" fillId="5" borderId="15" xfId="4" applyNumberFormat="1" applyFont="1" applyFill="1" applyBorder="1" applyAlignment="1">
      <alignment horizontal="right" vertical="top"/>
    </xf>
    <xf numFmtId="0" fontId="23" fillId="5" borderId="15" xfId="4" applyFont="1" applyFill="1" applyBorder="1" applyAlignment="1">
      <alignment horizontal="left" vertical="top"/>
    </xf>
    <xf numFmtId="0" fontId="25" fillId="5" borderId="0" xfId="4" applyFont="1" applyFill="1"/>
    <xf numFmtId="44" fontId="13" fillId="6" borderId="15" xfId="4" applyNumberFormat="1" applyFont="1" applyFill="1" applyBorder="1" applyAlignment="1">
      <alignment horizontal="right" vertical="top"/>
    </xf>
    <xf numFmtId="0" fontId="13" fillId="6" borderId="15" xfId="4" applyFont="1" applyFill="1" applyBorder="1" applyAlignment="1">
      <alignment horizontal="left" vertical="top"/>
    </xf>
    <xf numFmtId="0" fontId="26" fillId="0" borderId="0" xfId="4" applyFont="1"/>
    <xf numFmtId="44" fontId="27" fillId="6" borderId="15" xfId="4" applyNumberFormat="1" applyFont="1" applyFill="1" applyBorder="1" applyAlignment="1">
      <alignment horizontal="right" vertical="top"/>
    </xf>
    <xf numFmtId="0" fontId="27" fillId="6" borderId="15" xfId="4" applyFont="1" applyFill="1" applyBorder="1" applyAlignment="1">
      <alignment horizontal="left" vertical="top"/>
    </xf>
    <xf numFmtId="0" fontId="27" fillId="0" borderId="0" xfId="0" applyFont="1"/>
    <xf numFmtId="0" fontId="12" fillId="0" borderId="0" xfId="4" applyFont="1"/>
    <xf numFmtId="44" fontId="28" fillId="6" borderId="15" xfId="4" applyNumberFormat="1" applyFont="1" applyFill="1" applyBorder="1" applyAlignment="1">
      <alignment horizontal="right" vertical="top"/>
    </xf>
    <xf numFmtId="0" fontId="28" fillId="6" borderId="15" xfId="4" applyFont="1" applyFill="1" applyBorder="1" applyAlignment="1">
      <alignment horizontal="left" vertical="top"/>
    </xf>
    <xf numFmtId="0" fontId="29" fillId="0" borderId="0" xfId="4" applyFont="1"/>
    <xf numFmtId="44" fontId="30" fillId="6" borderId="15" xfId="4" applyNumberFormat="1" applyFont="1" applyFill="1" applyBorder="1" applyAlignment="1">
      <alignment horizontal="right" vertical="top"/>
    </xf>
    <xf numFmtId="0" fontId="30" fillId="6" borderId="15" xfId="4" applyFont="1" applyFill="1" applyBorder="1" applyAlignment="1">
      <alignment horizontal="left" vertical="top"/>
    </xf>
    <xf numFmtId="0" fontId="31" fillId="0" borderId="0" xfId="4" applyFont="1"/>
    <xf numFmtId="44" fontId="32" fillId="6" borderId="15" xfId="4" applyNumberFormat="1" applyFont="1" applyFill="1" applyBorder="1" applyAlignment="1">
      <alignment horizontal="right" vertical="top"/>
    </xf>
    <xf numFmtId="0" fontId="32" fillId="6" borderId="15" xfId="4" applyFont="1" applyFill="1" applyBorder="1" applyAlignment="1">
      <alignment horizontal="left" vertical="top"/>
    </xf>
    <xf numFmtId="0" fontId="33" fillId="0" borderId="0" xfId="4" applyFont="1"/>
    <xf numFmtId="0" fontId="34" fillId="0" borderId="0" xfId="4" applyFont="1"/>
    <xf numFmtId="0" fontId="12" fillId="5" borderId="15" xfId="4" applyFont="1" applyFill="1" applyBorder="1" applyAlignment="1">
      <alignment horizontal="left" vertical="top"/>
    </xf>
    <xf numFmtId="0" fontId="35" fillId="5" borderId="0" xfId="4" applyFont="1" applyFill="1"/>
    <xf numFmtId="44" fontId="36" fillId="6" borderId="15" xfId="4" applyNumberFormat="1" applyFont="1" applyFill="1" applyBorder="1" applyAlignment="1">
      <alignment horizontal="right" vertical="top"/>
    </xf>
    <xf numFmtId="0" fontId="36" fillId="6" borderId="15" xfId="4" applyFont="1" applyFill="1" applyBorder="1" applyAlignment="1">
      <alignment horizontal="left" vertical="top"/>
    </xf>
    <xf numFmtId="0" fontId="37" fillId="0" borderId="0" xfId="4" applyFont="1"/>
    <xf numFmtId="44" fontId="22" fillId="0" borderId="0" xfId="4" applyNumberFormat="1"/>
    <xf numFmtId="0" fontId="38" fillId="0" borderId="0" xfId="4" applyFont="1"/>
    <xf numFmtId="0" fontId="21" fillId="6" borderId="15" xfId="4" applyFont="1" applyFill="1" applyBorder="1" applyAlignment="1">
      <alignment horizontal="left" vertical="top"/>
    </xf>
    <xf numFmtId="44" fontId="21" fillId="6" borderId="15" xfId="4" applyNumberFormat="1" applyFont="1" applyFill="1" applyBorder="1" applyAlignment="1">
      <alignment horizontal="right" vertical="top"/>
    </xf>
    <xf numFmtId="0" fontId="13" fillId="5" borderId="15" xfId="4" applyFont="1" applyFill="1" applyBorder="1" applyAlignment="1">
      <alignment horizontal="left" vertical="top"/>
    </xf>
    <xf numFmtId="44" fontId="13" fillId="5" borderId="15" xfId="4" applyNumberFormat="1" applyFont="1" applyFill="1" applyBorder="1" applyAlignment="1">
      <alignment horizontal="right" vertical="top"/>
    </xf>
    <xf numFmtId="44" fontId="5" fillId="0" borderId="0" xfId="4" applyNumberFormat="1" applyFont="1"/>
    <xf numFmtId="0" fontId="5" fillId="0" borderId="0" xfId="4" applyFont="1"/>
    <xf numFmtId="44" fontId="13" fillId="5" borderId="0" xfId="4" applyNumberFormat="1" applyFont="1" applyFill="1"/>
    <xf numFmtId="44" fontId="24" fillId="5" borderId="0" xfId="4" applyNumberFormat="1" applyFont="1" applyFill="1"/>
    <xf numFmtId="17" fontId="3" fillId="0" borderId="0" xfId="0" applyNumberFormat="1" applyFont="1"/>
    <xf numFmtId="44" fontId="3" fillId="0" borderId="0" xfId="0" applyNumberFormat="1" applyFont="1"/>
    <xf numFmtId="8" fontId="3" fillId="0" borderId="0" xfId="0" applyNumberFormat="1" applyFont="1"/>
    <xf numFmtId="10" fontId="3" fillId="0" borderId="0" xfId="0" applyNumberFormat="1" applyFont="1"/>
    <xf numFmtId="14" fontId="3" fillId="0" borderId="0" xfId="0" applyNumberFormat="1" applyFont="1"/>
    <xf numFmtId="44" fontId="13" fillId="0" borderId="0" xfId="0" applyNumberFormat="1" applyFont="1"/>
    <xf numFmtId="44" fontId="12" fillId="0" borderId="0" xfId="0" applyNumberFormat="1" applyFont="1"/>
    <xf numFmtId="14" fontId="13" fillId="5" borderId="0" xfId="0" applyNumberFormat="1" applyFont="1" applyFill="1"/>
    <xf numFmtId="0" fontId="13" fillId="5" borderId="0" xfId="0" applyFont="1" applyFill="1"/>
    <xf numFmtId="44" fontId="13" fillId="5" borderId="0" xfId="0" applyNumberFormat="1" applyFont="1" applyFill="1"/>
    <xf numFmtId="44" fontId="3" fillId="5" borderId="0" xfId="0" applyNumberFormat="1" applyFont="1" applyFill="1"/>
    <xf numFmtId="0" fontId="32" fillId="0" borderId="0" xfId="0" applyFont="1"/>
    <xf numFmtId="44" fontId="32" fillId="0" borderId="0" xfId="0" applyNumberFormat="1" applyFont="1"/>
    <xf numFmtId="0" fontId="39" fillId="0" borderId="0" xfId="0" applyFont="1"/>
    <xf numFmtId="44" fontId="39" fillId="0" borderId="0" xfId="0" applyNumberFormat="1" applyFont="1"/>
    <xf numFmtId="44" fontId="3" fillId="0" borderId="16" xfId="0" applyNumberFormat="1" applyFont="1" applyBorder="1"/>
    <xf numFmtId="0" fontId="3" fillId="0" borderId="0" xfId="0" applyFont="1" applyAlignment="1">
      <alignment horizontal="right"/>
    </xf>
    <xf numFmtId="0" fontId="39" fillId="0" borderId="0" xfId="0" applyFont="1" applyAlignment="1">
      <alignment horizontal="right" indent="1"/>
    </xf>
    <xf numFmtId="0" fontId="13" fillId="0" borderId="0" xfId="0" applyFont="1" applyAlignment="1">
      <alignment horizontal="right"/>
    </xf>
    <xf numFmtId="0" fontId="32" fillId="0" borderId="0" xfId="0" applyFont="1" applyAlignment="1">
      <alignment horizontal="right"/>
    </xf>
    <xf numFmtId="44" fontId="3" fillId="0" borderId="10" xfId="0" applyNumberFormat="1" applyFont="1" applyBorder="1" applyAlignment="1">
      <alignment horizontal="center"/>
    </xf>
    <xf numFmtId="44" fontId="44" fillId="0" borderId="10" xfId="1" applyNumberFormat="1" applyFont="1" applyBorder="1" applyAlignment="1">
      <alignment horizontal="center"/>
    </xf>
    <xf numFmtId="44" fontId="44" fillId="0" borderId="10" xfId="1" applyNumberFormat="1" applyFont="1" applyFill="1" applyBorder="1" applyAlignment="1">
      <alignment horizontal="center"/>
    </xf>
    <xf numFmtId="44" fontId="45" fillId="0" borderId="10" xfId="0" applyNumberFormat="1" applyFont="1" applyBorder="1"/>
    <xf numFmtId="44" fontId="46" fillId="0" borderId="12" xfId="1" applyNumberFormat="1" applyFont="1" applyBorder="1"/>
    <xf numFmtId="44" fontId="47" fillId="0" borderId="12" xfId="1" applyNumberFormat="1" applyFont="1" applyBorder="1"/>
    <xf numFmtId="44" fontId="48" fillId="0" borderId="17" xfId="0" applyNumberFormat="1" applyFont="1" applyBorder="1"/>
    <xf numFmtId="44" fontId="44" fillId="0" borderId="18" xfId="1" applyNumberFormat="1" applyFont="1" applyBorder="1"/>
    <xf numFmtId="44" fontId="49" fillId="0" borderId="17" xfId="0" applyNumberFormat="1" applyFont="1" applyBorder="1"/>
    <xf numFmtId="44" fontId="50" fillId="0" borderId="17" xfId="1" applyNumberFormat="1" applyFont="1" applyBorder="1"/>
    <xf numFmtId="44" fontId="45" fillId="0" borderId="17" xfId="0" applyNumberFormat="1" applyFont="1" applyBorder="1"/>
    <xf numFmtId="0" fontId="51" fillId="0" borderId="17" xfId="1" applyNumberFormat="1" applyFont="1" applyBorder="1" applyAlignment="1">
      <alignment horizontal="center"/>
    </xf>
    <xf numFmtId="44" fontId="51" fillId="0" borderId="17" xfId="1" applyNumberFormat="1" applyFont="1" applyBorder="1"/>
    <xf numFmtId="44" fontId="52" fillId="0" borderId="17" xfId="1" applyNumberFormat="1" applyFont="1" applyBorder="1"/>
    <xf numFmtId="44" fontId="53" fillId="0" borderId="17" xfId="1" applyNumberFormat="1" applyFont="1" applyBorder="1"/>
    <xf numFmtId="44" fontId="48" fillId="0" borderId="19" xfId="0" applyNumberFormat="1" applyFont="1" applyBorder="1"/>
    <xf numFmtId="0" fontId="0" fillId="0" borderId="7" xfId="0" applyBorder="1"/>
    <xf numFmtId="44" fontId="54" fillId="0" borderId="20" xfId="1" applyNumberFormat="1" applyFont="1" applyBorder="1"/>
    <xf numFmtId="44" fontId="48" fillId="0" borderId="10" xfId="0" applyNumberFormat="1" applyFont="1" applyBorder="1"/>
    <xf numFmtId="44" fontId="51" fillId="0" borderId="10" xfId="1" applyNumberFormat="1" applyFont="1" applyBorder="1"/>
    <xf numFmtId="44" fontId="49" fillId="0" borderId="10" xfId="0" applyNumberFormat="1" applyFont="1" applyBorder="1"/>
    <xf numFmtId="9" fontId="44" fillId="0" borderId="10" xfId="1" applyNumberFormat="1" applyFont="1" applyBorder="1" applyAlignment="1">
      <alignment horizontal="center"/>
    </xf>
    <xf numFmtId="44" fontId="54" fillId="0" borderId="17" xfId="1" applyNumberFormat="1" applyFont="1" applyBorder="1"/>
    <xf numFmtId="44" fontId="55" fillId="0" borderId="17" xfId="1" applyNumberFormat="1" applyFont="1" applyBorder="1"/>
    <xf numFmtId="44" fontId="8" fillId="0" borderId="17" xfId="1" applyNumberFormat="1" applyFont="1" applyBorder="1"/>
    <xf numFmtId="44" fontId="56" fillId="0" borderId="17" xfId="0" applyNumberFormat="1" applyFont="1" applyBorder="1"/>
    <xf numFmtId="44" fontId="57" fillId="0" borderId="17" xfId="1" applyNumberFormat="1" applyFont="1" applyFill="1" applyBorder="1"/>
    <xf numFmtId="44" fontId="36" fillId="0" borderId="0" xfId="0" applyNumberFormat="1" applyFont="1"/>
    <xf numFmtId="0" fontId="36" fillId="0" borderId="0" xfId="0" applyFont="1"/>
    <xf numFmtId="44" fontId="51" fillId="0" borderId="0" xfId="1" applyNumberFormat="1" applyFont="1"/>
    <xf numFmtId="43" fontId="51" fillId="0" borderId="0" xfId="1" applyFont="1"/>
    <xf numFmtId="43" fontId="51" fillId="0" borderId="0" xfId="1" applyFont="1" applyFill="1"/>
    <xf numFmtId="0" fontId="3" fillId="0" borderId="4" xfId="0" applyFont="1" applyBorder="1" applyAlignment="1">
      <alignment horizontal="center"/>
    </xf>
    <xf numFmtId="43" fontId="44" fillId="0" borderId="1" xfId="1" applyFont="1" applyBorder="1" applyAlignment="1">
      <alignment horizontal="center"/>
    </xf>
    <xf numFmtId="43" fontId="44" fillId="0" borderId="2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43" fontId="44" fillId="0" borderId="2" xfId="1" applyFont="1" applyFill="1" applyBorder="1" applyAlignment="1">
      <alignment horizontal="center"/>
    </xf>
    <xf numFmtId="43" fontId="44" fillId="0" borderId="22" xfId="1" applyFont="1" applyFill="1" applyBorder="1" applyAlignment="1">
      <alignment horizontal="center"/>
    </xf>
    <xf numFmtId="43" fontId="44" fillId="0" borderId="4" xfId="1" applyFont="1" applyFill="1" applyBorder="1" applyAlignment="1">
      <alignment horizontal="center"/>
    </xf>
    <xf numFmtId="0" fontId="9" fillId="0" borderId="23" xfId="0" applyFont="1" applyBorder="1"/>
    <xf numFmtId="44" fontId="44" fillId="0" borderId="7" xfId="1" applyNumberFormat="1" applyFont="1" applyBorder="1"/>
    <xf numFmtId="44" fontId="51" fillId="0" borderId="7" xfId="1" applyNumberFormat="1" applyFont="1" applyBorder="1"/>
    <xf numFmtId="0" fontId="9" fillId="0" borderId="24" xfId="0" applyFont="1" applyBorder="1"/>
    <xf numFmtId="44" fontId="51" fillId="0" borderId="4" xfId="1" applyNumberFormat="1" applyFont="1" applyBorder="1"/>
    <xf numFmtId="0" fontId="9" fillId="0" borderId="25" xfId="0" applyFont="1" applyBorder="1"/>
    <xf numFmtId="0" fontId="9" fillId="0" borderId="26" xfId="0" applyFont="1" applyBorder="1"/>
    <xf numFmtId="44" fontId="58" fillId="0" borderId="4" xfId="1" applyNumberFormat="1" applyFont="1" applyBorder="1"/>
    <xf numFmtId="44" fontId="59" fillId="0" borderId="4" xfId="1" applyNumberFormat="1" applyFont="1" applyBorder="1"/>
    <xf numFmtId="0" fontId="9" fillId="0" borderId="27" xfId="0" applyFont="1" applyBorder="1"/>
    <xf numFmtId="44" fontId="60" fillId="4" borderId="4" xfId="1" applyNumberFormat="1" applyFont="1" applyFill="1" applyBorder="1"/>
    <xf numFmtId="44" fontId="58" fillId="4" borderId="4" xfId="1" applyNumberFormat="1" applyFont="1" applyFill="1" applyBorder="1"/>
    <xf numFmtId="0" fontId="9" fillId="0" borderId="0" xfId="0" applyFont="1"/>
    <xf numFmtId="44" fontId="58" fillId="0" borderId="0" xfId="1" applyNumberFormat="1" applyFont="1" applyBorder="1"/>
    <xf numFmtId="44" fontId="52" fillId="0" borderId="7" xfId="1" applyNumberFormat="1" applyFont="1" applyBorder="1"/>
    <xf numFmtId="44" fontId="44" fillId="0" borderId="4" xfId="1" applyNumberFormat="1" applyFont="1" applyBorder="1"/>
    <xf numFmtId="44" fontId="8" fillId="0" borderId="4" xfId="1" applyNumberFormat="1" applyFont="1" applyFill="1" applyBorder="1"/>
    <xf numFmtId="44" fontId="8" fillId="0" borderId="4" xfId="1" applyNumberFormat="1" applyFont="1" applyBorder="1"/>
    <xf numFmtId="44" fontId="52" fillId="0" borderId="4" xfId="1" applyNumberFormat="1" applyFont="1" applyBorder="1"/>
    <xf numFmtId="0" fontId="9" fillId="0" borderId="7" xfId="0" applyFont="1" applyBorder="1"/>
    <xf numFmtId="44" fontId="8" fillId="0" borderId="7" xfId="1" applyNumberFormat="1" applyFont="1" applyFill="1" applyBorder="1"/>
    <xf numFmtId="0" fontId="9" fillId="0" borderId="8" xfId="0" applyFont="1" applyBorder="1"/>
    <xf numFmtId="44" fontId="44" fillId="0" borderId="4" xfId="1" applyNumberFormat="1" applyFont="1" applyFill="1" applyBorder="1"/>
    <xf numFmtId="0" fontId="61" fillId="0" borderId="0" xfId="0" applyFont="1" applyAlignment="1">
      <alignment horizontal="center"/>
    </xf>
    <xf numFmtId="44" fontId="58" fillId="0" borderId="8" xfId="1" applyNumberFormat="1" applyFont="1" applyBorder="1"/>
    <xf numFmtId="44" fontId="62" fillId="0" borderId="0" xfId="1" applyNumberFormat="1" applyFont="1" applyFill="1" applyBorder="1"/>
    <xf numFmtId="44" fontId="62" fillId="0" borderId="0" xfId="1" applyNumberFormat="1" applyFont="1" applyFill="1" applyBorder="1" applyAlignment="1">
      <alignment horizontal="center"/>
    </xf>
    <xf numFmtId="44" fontId="6" fillId="0" borderId="0" xfId="0" applyNumberFormat="1" applyFont="1"/>
    <xf numFmtId="44" fontId="0" fillId="0" borderId="0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4" fontId="6" fillId="5" borderId="4" xfId="0" applyNumberFormat="1" applyFont="1" applyFill="1" applyBorder="1"/>
    <xf numFmtId="0" fontId="3" fillId="5" borderId="13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9" xfId="0" applyFont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5" fillId="0" borderId="0" xfId="4" applyFont="1" applyAlignment="1">
      <alignment horizontal="center"/>
    </xf>
    <xf numFmtId="0" fontId="13" fillId="5" borderId="0" xfId="4" applyFont="1" applyFill="1" applyAlignment="1">
      <alignment horizontal="center"/>
    </xf>
    <xf numFmtId="0" fontId="22" fillId="0" borderId="0" xfId="4" applyAlignment="1">
      <alignment horizontal="center"/>
    </xf>
    <xf numFmtId="0" fontId="3" fillId="0" borderId="0" xfId="0" applyFont="1" applyAlignment="1">
      <alignment horizontal="left"/>
    </xf>
    <xf numFmtId="0" fontId="40" fillId="0" borderId="8" xfId="4" applyFont="1" applyBorder="1" applyAlignment="1">
      <alignment horizontal="center"/>
    </xf>
    <xf numFmtId="0" fontId="40" fillId="0" borderId="3" xfId="4" applyFont="1" applyBorder="1" applyAlignment="1">
      <alignment horizontal="center"/>
    </xf>
    <xf numFmtId="0" fontId="40" fillId="0" borderId="5" xfId="4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1" fillId="0" borderId="0" xfId="0" applyFont="1" applyAlignment="1">
      <alignment horizontal="center"/>
    </xf>
    <xf numFmtId="44" fontId="43" fillId="0" borderId="8" xfId="0" applyNumberFormat="1" applyFont="1" applyBorder="1" applyAlignment="1">
      <alignment horizontal="center"/>
    </xf>
    <xf numFmtId="44" fontId="43" fillId="0" borderId="3" xfId="0" applyNumberFormat="1" applyFont="1" applyBorder="1" applyAlignment="1">
      <alignment horizontal="center"/>
    </xf>
    <xf numFmtId="44" fontId="43" fillId="0" borderId="5" xfId="0" applyNumberFormat="1" applyFont="1" applyBorder="1" applyAlignment="1">
      <alignment horizontal="center"/>
    </xf>
    <xf numFmtId="0" fontId="36" fillId="0" borderId="21" xfId="0" applyFont="1" applyBorder="1" applyAlignment="1">
      <alignment horizontal="center"/>
    </xf>
  </cellXfs>
  <cellStyles count="5">
    <cellStyle name="Millares" xfId="1" builtinId="3"/>
    <cellStyle name="Moneda" xfId="2" builtinId="4"/>
    <cellStyle name="Normal" xfId="0" builtinId="0"/>
    <cellStyle name="Normal 2" xfId="4" xr:uid="{45091384-DC3A-4BE8-93CF-1F6559792CC6}"/>
    <cellStyle name="Normal 3" xfId="3" xr:uid="{6C2DC7B2-4B69-4EE2-AF77-10BA4FCA7A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lene/Desktop/CONTABILIDADES%202022/CONSULTORIA%20DE%20NEGOCIOS%20MRC,%20S.C.%202022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-HSBC"/>
      <sheetName val="10-BANAMEX"/>
      <sheetName val="09-HSBC"/>
      <sheetName val="09-BANAMEX"/>
      <sheetName val="08-HSBC"/>
      <sheetName val="08-BANAMEX"/>
      <sheetName val="07-HSBC"/>
      <sheetName val="07-BANAMEX"/>
      <sheetName val="06-HSBC"/>
      <sheetName val="06-BANAMEX"/>
      <sheetName val="05-HSBC"/>
      <sheetName val="05-BANAMEX"/>
      <sheetName val="04-HSBC"/>
      <sheetName val="04-BNMEX"/>
      <sheetName val="03-BANAMEX"/>
      <sheetName val="02-HSBC"/>
      <sheetName val="02-BANAMEX"/>
      <sheetName val="01-BANAMEX"/>
      <sheetName val="01-HSBC"/>
      <sheetName val="ENERO 22"/>
      <sheetName val="FEBRERO 22"/>
      <sheetName val="MARZO 2022"/>
      <sheetName val="ABRIL 22"/>
      <sheetName val="MAYO 22 "/>
      <sheetName val="JUNIO 22"/>
      <sheetName val="JULIO 22"/>
      <sheetName val="AGOSTO "/>
      <sheetName val="SEPTIEMBRE 22"/>
      <sheetName val="OCTUBRE "/>
      <sheetName val="NOVIEMBRE "/>
      <sheetName val="11-HSBC"/>
      <sheetName val="11-BANAMEX"/>
      <sheetName val="DESCARGAS"/>
      <sheetName val="IMPUESTOS 2022"/>
      <sheetName val="CLAVES"/>
      <sheetName val="FORMATO PORT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37">
          <cell r="E237">
            <v>268073.99517241359</v>
          </cell>
        </row>
        <row r="267">
          <cell r="F267">
            <v>52453.888275862075</v>
          </cell>
        </row>
        <row r="464">
          <cell r="I464">
            <v>15811.439517241379</v>
          </cell>
        </row>
      </sheetData>
      <sheetData sheetId="20">
        <row r="184">
          <cell r="F184">
            <v>43171.278620689664</v>
          </cell>
        </row>
        <row r="464">
          <cell r="F464">
            <v>35558.736206896559</v>
          </cell>
        </row>
      </sheetData>
      <sheetData sheetId="21">
        <row r="148">
          <cell r="E148">
            <v>259932.81034482742</v>
          </cell>
        </row>
        <row r="176">
          <cell r="F176">
            <v>28964.835862068969</v>
          </cell>
        </row>
        <row r="395">
          <cell r="F395">
            <v>20658.846482758621</v>
          </cell>
        </row>
      </sheetData>
      <sheetData sheetId="22">
        <row r="163">
          <cell r="K163">
            <v>278305.18000000023</v>
          </cell>
        </row>
        <row r="189">
          <cell r="L189">
            <v>32959.062068965519</v>
          </cell>
        </row>
        <row r="198">
          <cell r="N198">
            <v>368.94</v>
          </cell>
        </row>
        <row r="330">
          <cell r="N330">
            <v>800</v>
          </cell>
        </row>
        <row r="349">
          <cell r="M349">
            <v>906.7441669000001</v>
          </cell>
        </row>
        <row r="358">
          <cell r="L358">
            <v>15436.934413793104</v>
          </cell>
        </row>
      </sheetData>
      <sheetData sheetId="23">
        <row r="166">
          <cell r="K166">
            <v>242086.91000000012</v>
          </cell>
        </row>
        <row r="200">
          <cell r="L200">
            <v>44139.943448275866</v>
          </cell>
        </row>
        <row r="210">
          <cell r="L210">
            <v>48.04</v>
          </cell>
          <cell r="M210">
            <v>409.93</v>
          </cell>
        </row>
        <row r="332">
          <cell r="L332">
            <v>524.48</v>
          </cell>
          <cell r="M332">
            <v>559.44000000000005</v>
          </cell>
        </row>
        <row r="338">
          <cell r="L338">
            <v>39.06</v>
          </cell>
          <cell r="M338">
            <v>333.33</v>
          </cell>
        </row>
        <row r="342">
          <cell r="L342">
            <v>120.1</v>
          </cell>
          <cell r="M342">
            <v>1025.17</v>
          </cell>
        </row>
        <row r="362">
          <cell r="L362">
            <v>906.7441669000001</v>
          </cell>
        </row>
        <row r="369">
          <cell r="K369">
            <v>20201.933724655177</v>
          </cell>
        </row>
      </sheetData>
      <sheetData sheetId="24">
        <row r="201">
          <cell r="L201">
            <v>44293.028965517238</v>
          </cell>
        </row>
        <row r="382">
          <cell r="K382">
            <v>22483.195103448277</v>
          </cell>
        </row>
      </sheetData>
      <sheetData sheetId="25">
        <row r="172">
          <cell r="K172">
            <v>247053.88000000003</v>
          </cell>
        </row>
        <row r="184">
          <cell r="L184">
            <v>41629.528275862074</v>
          </cell>
        </row>
        <row r="218">
          <cell r="M218">
            <v>43.24</v>
          </cell>
          <cell r="N218">
            <v>368.94</v>
          </cell>
        </row>
        <row r="234">
          <cell r="M234">
            <v>1573.48</v>
          </cell>
          <cell r="N234">
            <v>1678.91</v>
          </cell>
        </row>
        <row r="409">
          <cell r="M409">
            <v>78.13</v>
          </cell>
          <cell r="N409">
            <v>666.67</v>
          </cell>
        </row>
        <row r="422">
          <cell r="N422">
            <v>480</v>
          </cell>
        </row>
        <row r="423">
          <cell r="M423">
            <v>450</v>
          </cell>
        </row>
        <row r="432">
          <cell r="N432">
            <v>384</v>
          </cell>
        </row>
        <row r="433">
          <cell r="M433">
            <v>360</v>
          </cell>
        </row>
        <row r="443">
          <cell r="N443">
            <v>906.7441669000001</v>
          </cell>
        </row>
        <row r="449">
          <cell r="L449">
            <v>21275.660344827589</v>
          </cell>
        </row>
      </sheetData>
      <sheetData sheetId="26">
        <row r="174">
          <cell r="K174">
            <v>293865.41000000021</v>
          </cell>
        </row>
        <row r="186">
          <cell r="L186">
            <v>47610.107586206897</v>
          </cell>
        </row>
        <row r="217">
          <cell r="M217">
            <v>527.66999999999996</v>
          </cell>
        </row>
        <row r="228">
          <cell r="M228">
            <v>839.19</v>
          </cell>
        </row>
        <row r="303">
          <cell r="M303">
            <v>853.85</v>
          </cell>
        </row>
        <row r="414">
          <cell r="M414">
            <v>300</v>
          </cell>
        </row>
        <row r="418">
          <cell r="M418">
            <v>600</v>
          </cell>
        </row>
        <row r="425">
          <cell r="L425">
            <v>26516.911999586209</v>
          </cell>
        </row>
      </sheetData>
      <sheetData sheetId="27">
        <row r="138">
          <cell r="K138">
            <v>360844.62000000023</v>
          </cell>
        </row>
        <row r="150">
          <cell r="L150">
            <v>48347.926896551726</v>
          </cell>
        </row>
        <row r="179">
          <cell r="M179">
            <v>45.64</v>
          </cell>
        </row>
        <row r="180">
          <cell r="N180">
            <v>389.43</v>
          </cell>
        </row>
        <row r="192">
          <cell r="M192">
            <v>3146.96</v>
          </cell>
          <cell r="N192">
            <v>3357.81</v>
          </cell>
        </row>
        <row r="195">
          <cell r="M195">
            <v>30.02</v>
          </cell>
          <cell r="N195">
            <v>256.02999999999997</v>
          </cell>
        </row>
        <row r="302">
          <cell r="M302">
            <v>850.07</v>
          </cell>
          <cell r="N302">
            <v>906.74</v>
          </cell>
        </row>
        <row r="335">
          <cell r="N335">
            <v>116.88999999999999</v>
          </cell>
        </row>
        <row r="364">
          <cell r="M364">
            <v>78.13</v>
          </cell>
          <cell r="N364">
            <v>666.67</v>
          </cell>
        </row>
        <row r="368">
          <cell r="N368">
            <v>800</v>
          </cell>
        </row>
        <row r="369">
          <cell r="M369">
            <v>750</v>
          </cell>
        </row>
        <row r="405">
          <cell r="L405">
            <v>26221.170689655177</v>
          </cell>
        </row>
      </sheetData>
      <sheetData sheetId="28">
        <row r="141">
          <cell r="K141">
            <v>197097.38999999996</v>
          </cell>
        </row>
        <row r="153">
          <cell r="L153">
            <v>38277.686896551721</v>
          </cell>
        </row>
        <row r="186">
          <cell r="M186">
            <v>944.71</v>
          </cell>
          <cell r="N186">
            <v>1169.0999999999999</v>
          </cell>
        </row>
        <row r="190">
          <cell r="M190">
            <v>3671.33</v>
          </cell>
          <cell r="N190">
            <v>3916.1</v>
          </cell>
        </row>
        <row r="193">
          <cell r="M193">
            <v>6</v>
          </cell>
          <cell r="N193">
            <v>51.21</v>
          </cell>
        </row>
        <row r="268">
          <cell r="M268">
            <v>2097.9</v>
          </cell>
          <cell r="N268">
            <v>2237.77</v>
          </cell>
        </row>
        <row r="414">
          <cell r="L414">
            <v>39489.54</v>
          </cell>
        </row>
      </sheetData>
      <sheetData sheetId="29">
        <row r="124">
          <cell r="K124">
            <v>233990.37000000002</v>
          </cell>
        </row>
        <row r="136">
          <cell r="L136">
            <v>44068.72</v>
          </cell>
        </row>
        <row r="370">
          <cell r="L370">
            <v>33833.694827586209</v>
          </cell>
        </row>
      </sheetData>
      <sheetData sheetId="30">
        <row r="187">
          <cell r="E187">
            <v>172740.17</v>
          </cell>
        </row>
      </sheetData>
      <sheetData sheetId="31">
        <row r="71">
          <cell r="C71">
            <v>145875.03000000003</v>
          </cell>
        </row>
        <row r="72">
          <cell r="C72">
            <v>2083</v>
          </cell>
        </row>
      </sheetData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A1BD9-1673-4E8E-AC84-9533EBBA2151}">
  <sheetPr>
    <tabColor rgb="FFFFFF00"/>
  </sheetPr>
  <dimension ref="A2:AJ410"/>
  <sheetViews>
    <sheetView workbookViewId="0">
      <selection activeCell="D20" sqref="D20"/>
    </sheetView>
  </sheetViews>
  <sheetFormatPr baseColWidth="10" defaultRowHeight="15" x14ac:dyDescent="0.25"/>
  <cols>
    <col min="10" max="10" width="28.140625" customWidth="1"/>
    <col min="11" max="11" width="13.7109375" customWidth="1"/>
    <col min="12" max="12" width="14.28515625" customWidth="1"/>
    <col min="13" max="13" width="13.85546875" bestFit="1" customWidth="1"/>
    <col min="15" max="15" width="15.85546875" customWidth="1"/>
    <col min="16" max="16" width="26.28515625" customWidth="1"/>
  </cols>
  <sheetData>
    <row r="2" spans="1:18" ht="26.25" x14ac:dyDescent="0.4">
      <c r="A2" s="1" t="s">
        <v>881</v>
      </c>
      <c r="B2" s="1"/>
      <c r="C2" s="1"/>
      <c r="D2" s="2"/>
      <c r="E2" s="3"/>
      <c r="F2" s="3"/>
      <c r="G2" s="3"/>
      <c r="H2" s="4"/>
    </row>
    <row r="3" spans="1:18" ht="18.75" x14ac:dyDescent="0.3">
      <c r="A3" s="216" t="s">
        <v>882</v>
      </c>
      <c r="B3" s="216"/>
      <c r="C3" s="2"/>
      <c r="D3" s="3"/>
      <c r="E3" s="5"/>
      <c r="F3" s="3"/>
      <c r="G3" s="3"/>
      <c r="H3" s="4"/>
    </row>
    <row r="4" spans="1:18" x14ac:dyDescent="0.25">
      <c r="A4" s="217" t="s">
        <v>2</v>
      </c>
      <c r="B4" s="217"/>
      <c r="C4" s="217"/>
      <c r="D4" s="3"/>
      <c r="E4" s="3"/>
      <c r="F4" s="6"/>
      <c r="G4" s="6"/>
      <c r="H4" s="4"/>
    </row>
    <row r="7" spans="1:18" ht="16.5" customHeight="1" x14ac:dyDescent="0.25">
      <c r="A7" s="218" t="s">
        <v>3</v>
      </c>
      <c r="B7" s="218"/>
      <c r="C7" s="218"/>
      <c r="D7" s="218"/>
      <c r="E7" s="218"/>
      <c r="F7" s="218"/>
      <c r="G7" s="218"/>
      <c r="H7" s="218"/>
      <c r="I7" s="218"/>
      <c r="J7" s="218"/>
    </row>
    <row r="8" spans="1:18" ht="15.75" thickBot="1" x14ac:dyDescent="0.3"/>
    <row r="9" spans="1:18" ht="16.5" thickBot="1" x14ac:dyDescent="0.3">
      <c r="A9" s="7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  <c r="I9" s="8" t="s">
        <v>12</v>
      </c>
      <c r="J9" s="8" t="s">
        <v>13</v>
      </c>
      <c r="K9" s="8" t="s">
        <v>14</v>
      </c>
      <c r="L9" s="8" t="s">
        <v>15</v>
      </c>
      <c r="M9" s="8" t="s">
        <v>16</v>
      </c>
      <c r="N9" s="8" t="s">
        <v>17</v>
      </c>
      <c r="O9" s="8" t="s">
        <v>18</v>
      </c>
      <c r="P9" s="8" t="s">
        <v>19</v>
      </c>
      <c r="Q9" s="9" t="s">
        <v>20</v>
      </c>
      <c r="R9" s="9" t="s">
        <v>21</v>
      </c>
    </row>
    <row r="10" spans="1:18" s="13" customFormat="1" x14ac:dyDescent="0.25">
      <c r="A10" s="3" t="s">
        <v>22</v>
      </c>
      <c r="B10" s="10">
        <v>4</v>
      </c>
      <c r="C10" s="10" t="s">
        <v>23</v>
      </c>
      <c r="D10" s="11" t="s">
        <v>875</v>
      </c>
      <c r="E10" s="10" t="s">
        <v>24</v>
      </c>
      <c r="F10" s="10">
        <v>2767</v>
      </c>
      <c r="G10" s="3" t="s">
        <v>25</v>
      </c>
      <c r="H10" s="3" t="s">
        <v>26</v>
      </c>
      <c r="I10" s="3" t="s">
        <v>875</v>
      </c>
      <c r="J10" s="3" t="s">
        <v>876</v>
      </c>
      <c r="K10" s="12">
        <v>29000</v>
      </c>
      <c r="L10" s="12">
        <v>4640</v>
      </c>
      <c r="M10" s="12">
        <v>33640</v>
      </c>
      <c r="N10" s="3" t="s">
        <v>878</v>
      </c>
      <c r="O10" s="3" t="s">
        <v>27</v>
      </c>
      <c r="P10" s="3" t="s">
        <v>28</v>
      </c>
      <c r="Q10" s="3" t="s">
        <v>877</v>
      </c>
      <c r="R10" s="3" t="s">
        <v>29</v>
      </c>
    </row>
    <row r="11" spans="1:18" s="13" customFormat="1" x14ac:dyDescent="0.25">
      <c r="A11" s="3" t="s">
        <v>22</v>
      </c>
      <c r="B11" s="10">
        <v>4</v>
      </c>
      <c r="C11" s="10" t="s">
        <v>23</v>
      </c>
      <c r="D11" s="3" t="s">
        <v>30</v>
      </c>
      <c r="E11" s="10" t="s">
        <v>24</v>
      </c>
      <c r="F11" s="10">
        <v>2768</v>
      </c>
      <c r="G11" s="3" t="s">
        <v>31</v>
      </c>
      <c r="H11" s="3" t="s">
        <v>26</v>
      </c>
      <c r="I11" s="3" t="s">
        <v>875</v>
      </c>
      <c r="J11" s="3" t="s">
        <v>876</v>
      </c>
      <c r="K11" s="12">
        <v>732.76</v>
      </c>
      <c r="L11" s="12">
        <v>117.24</v>
      </c>
      <c r="M11" s="12">
        <v>850</v>
      </c>
      <c r="N11" s="3" t="s">
        <v>878</v>
      </c>
      <c r="O11" s="3" t="s">
        <v>27</v>
      </c>
      <c r="P11" s="3" t="s">
        <v>28</v>
      </c>
      <c r="Q11" s="3" t="s">
        <v>877</v>
      </c>
      <c r="R11" s="3" t="s">
        <v>29</v>
      </c>
    </row>
    <row r="12" spans="1:18" s="13" customFormat="1" x14ac:dyDescent="0.25">
      <c r="A12" s="3" t="s">
        <v>22</v>
      </c>
      <c r="B12" s="10">
        <v>4</v>
      </c>
      <c r="C12" s="10" t="s">
        <v>23</v>
      </c>
      <c r="D12" s="3" t="s">
        <v>32</v>
      </c>
      <c r="E12" s="10" t="s">
        <v>24</v>
      </c>
      <c r="F12" s="10">
        <v>2772</v>
      </c>
      <c r="G12" s="3" t="s">
        <v>33</v>
      </c>
      <c r="H12" s="3" t="s">
        <v>26</v>
      </c>
      <c r="I12" s="3" t="s">
        <v>875</v>
      </c>
      <c r="J12" s="3" t="s">
        <v>876</v>
      </c>
      <c r="K12" s="12">
        <v>688.79</v>
      </c>
      <c r="L12" s="12">
        <v>110.21</v>
      </c>
      <c r="M12" s="12">
        <v>799</v>
      </c>
      <c r="N12" s="3" t="s">
        <v>878</v>
      </c>
      <c r="O12" s="3" t="s">
        <v>27</v>
      </c>
      <c r="P12" s="3" t="s">
        <v>28</v>
      </c>
      <c r="Q12" s="3" t="s">
        <v>877</v>
      </c>
      <c r="R12" s="3" t="s">
        <v>29</v>
      </c>
    </row>
    <row r="13" spans="1:18" s="13" customFormat="1" x14ac:dyDescent="0.25">
      <c r="A13" s="3" t="s">
        <v>22</v>
      </c>
      <c r="B13" s="10">
        <v>4</v>
      </c>
      <c r="C13" s="10" t="s">
        <v>23</v>
      </c>
      <c r="D13" s="3" t="s">
        <v>875</v>
      </c>
      <c r="E13" s="10" t="s">
        <v>24</v>
      </c>
      <c r="F13" s="10">
        <v>2773</v>
      </c>
      <c r="G13" s="3" t="s">
        <v>34</v>
      </c>
      <c r="H13" s="3" t="s">
        <v>26</v>
      </c>
      <c r="I13" s="3" t="s">
        <v>875</v>
      </c>
      <c r="J13" s="3" t="s">
        <v>876</v>
      </c>
      <c r="K13" s="12">
        <v>646.54999999999995</v>
      </c>
      <c r="L13" s="12">
        <v>103.45</v>
      </c>
      <c r="M13" s="12">
        <v>750</v>
      </c>
      <c r="N13" s="3" t="s">
        <v>878</v>
      </c>
      <c r="O13" s="3" t="s">
        <v>27</v>
      </c>
      <c r="P13" s="3" t="s">
        <v>28</v>
      </c>
      <c r="Q13" s="3" t="s">
        <v>877</v>
      </c>
      <c r="R13" s="3" t="s">
        <v>35</v>
      </c>
    </row>
    <row r="14" spans="1:18" x14ac:dyDescent="0.25">
      <c r="A14" s="3" t="s">
        <v>22</v>
      </c>
      <c r="B14" s="10">
        <v>4</v>
      </c>
      <c r="C14" s="10" t="s">
        <v>23</v>
      </c>
      <c r="D14" s="11" t="s">
        <v>875</v>
      </c>
      <c r="E14" s="10" t="s">
        <v>24</v>
      </c>
      <c r="F14" s="10">
        <v>2774</v>
      </c>
      <c r="G14" s="3" t="s">
        <v>36</v>
      </c>
      <c r="H14" s="3" t="s">
        <v>26</v>
      </c>
      <c r="I14" s="3" t="s">
        <v>875</v>
      </c>
      <c r="J14" s="3" t="s">
        <v>876</v>
      </c>
      <c r="K14" s="12">
        <v>646.54999999999995</v>
      </c>
      <c r="L14" s="12">
        <v>103.45</v>
      </c>
      <c r="M14" s="12">
        <v>750</v>
      </c>
      <c r="N14" s="3" t="s">
        <v>878</v>
      </c>
      <c r="O14" s="3" t="s">
        <v>27</v>
      </c>
      <c r="P14" s="3" t="s">
        <v>28</v>
      </c>
      <c r="Q14" s="3" t="s">
        <v>877</v>
      </c>
      <c r="R14" s="3" t="s">
        <v>29</v>
      </c>
    </row>
    <row r="15" spans="1:18" x14ac:dyDescent="0.25">
      <c r="A15" s="3" t="s">
        <v>22</v>
      </c>
      <c r="B15" s="10">
        <v>4</v>
      </c>
      <c r="C15" s="10" t="s">
        <v>23</v>
      </c>
      <c r="D15" s="11" t="s">
        <v>875</v>
      </c>
      <c r="E15" s="10" t="s">
        <v>24</v>
      </c>
      <c r="F15" s="10">
        <v>2775</v>
      </c>
      <c r="G15" s="3" t="s">
        <v>37</v>
      </c>
      <c r="H15" s="3" t="s">
        <v>26</v>
      </c>
      <c r="I15" s="3" t="s">
        <v>875</v>
      </c>
      <c r="J15" s="3" t="s">
        <v>876</v>
      </c>
      <c r="K15" s="12">
        <v>387.93</v>
      </c>
      <c r="L15" s="12">
        <v>62.07</v>
      </c>
      <c r="M15" s="12">
        <v>450</v>
      </c>
      <c r="N15" s="3" t="s">
        <v>878</v>
      </c>
      <c r="O15" s="3" t="s">
        <v>27</v>
      </c>
      <c r="P15" s="3" t="s">
        <v>28</v>
      </c>
      <c r="Q15" s="3" t="s">
        <v>877</v>
      </c>
      <c r="R15" s="3" t="s">
        <v>29</v>
      </c>
    </row>
    <row r="16" spans="1:18" s="14" customFormat="1" x14ac:dyDescent="0.25">
      <c r="A16" s="3" t="s">
        <v>22</v>
      </c>
      <c r="B16" s="10">
        <v>4</v>
      </c>
      <c r="C16" s="10" t="s">
        <v>23</v>
      </c>
      <c r="D16" s="11" t="s">
        <v>875</v>
      </c>
      <c r="E16" s="10" t="s">
        <v>24</v>
      </c>
      <c r="F16" s="10">
        <v>2776</v>
      </c>
      <c r="G16" s="3" t="s">
        <v>38</v>
      </c>
      <c r="H16" s="3" t="s">
        <v>26</v>
      </c>
      <c r="I16" s="3" t="s">
        <v>875</v>
      </c>
      <c r="J16" s="3" t="s">
        <v>876</v>
      </c>
      <c r="K16" s="12">
        <v>387.93</v>
      </c>
      <c r="L16" s="12">
        <v>62.07</v>
      </c>
      <c r="M16" s="12">
        <v>450</v>
      </c>
      <c r="N16" s="3" t="s">
        <v>878</v>
      </c>
      <c r="O16" s="3" t="s">
        <v>27</v>
      </c>
      <c r="P16" s="3" t="s">
        <v>28</v>
      </c>
      <c r="Q16" s="3" t="s">
        <v>877</v>
      </c>
      <c r="R16" s="3" t="s">
        <v>29</v>
      </c>
    </row>
    <row r="17" spans="1:18" x14ac:dyDescent="0.25">
      <c r="A17" s="3" t="s">
        <v>22</v>
      </c>
      <c r="B17" s="10">
        <v>4</v>
      </c>
      <c r="C17" s="10" t="s">
        <v>23</v>
      </c>
      <c r="D17" s="11" t="s">
        <v>875</v>
      </c>
      <c r="E17" s="10" t="s">
        <v>24</v>
      </c>
      <c r="F17" s="10">
        <v>2777</v>
      </c>
      <c r="G17" s="3" t="s">
        <v>39</v>
      </c>
      <c r="H17" s="3" t="s">
        <v>26</v>
      </c>
      <c r="I17" s="3" t="s">
        <v>875</v>
      </c>
      <c r="J17" s="3" t="s">
        <v>876</v>
      </c>
      <c r="K17" s="12">
        <v>1034.48</v>
      </c>
      <c r="L17" s="12">
        <v>165.52</v>
      </c>
      <c r="M17" s="12">
        <v>1200</v>
      </c>
      <c r="N17" s="3" t="s">
        <v>878</v>
      </c>
      <c r="O17" s="3" t="s">
        <v>27</v>
      </c>
      <c r="P17" s="3" t="s">
        <v>28</v>
      </c>
      <c r="Q17" s="3" t="s">
        <v>877</v>
      </c>
      <c r="R17" s="3" t="s">
        <v>29</v>
      </c>
    </row>
    <row r="18" spans="1:18" x14ac:dyDescent="0.25">
      <c r="A18" s="3" t="s">
        <v>22</v>
      </c>
      <c r="B18" s="10">
        <v>4</v>
      </c>
      <c r="C18" s="10" t="s">
        <v>23</v>
      </c>
      <c r="D18" s="11" t="s">
        <v>875</v>
      </c>
      <c r="E18" s="10" t="s">
        <v>24</v>
      </c>
      <c r="F18" s="10">
        <v>2778</v>
      </c>
      <c r="G18" s="3" t="s">
        <v>40</v>
      </c>
      <c r="H18" s="3" t="s">
        <v>26</v>
      </c>
      <c r="I18" s="3" t="s">
        <v>875</v>
      </c>
      <c r="J18" s="3" t="s">
        <v>876</v>
      </c>
      <c r="K18" s="12">
        <v>387.93</v>
      </c>
      <c r="L18" s="12">
        <v>62.07</v>
      </c>
      <c r="M18" s="12">
        <v>450</v>
      </c>
      <c r="N18" s="3" t="s">
        <v>878</v>
      </c>
      <c r="O18" s="3" t="s">
        <v>27</v>
      </c>
      <c r="P18" s="3" t="s">
        <v>28</v>
      </c>
      <c r="Q18" s="3" t="s">
        <v>877</v>
      </c>
      <c r="R18" s="3" t="s">
        <v>29</v>
      </c>
    </row>
    <row r="19" spans="1:18" x14ac:dyDescent="0.25">
      <c r="A19" s="15" t="s">
        <v>41</v>
      </c>
      <c r="B19" s="16">
        <v>4</v>
      </c>
      <c r="C19" s="16" t="s">
        <v>23</v>
      </c>
      <c r="D19" s="11" t="s">
        <v>875</v>
      </c>
      <c r="E19" s="16" t="s">
        <v>24</v>
      </c>
      <c r="F19" s="16">
        <v>2779</v>
      </c>
      <c r="G19" s="15" t="s">
        <v>42</v>
      </c>
      <c r="H19" s="15" t="s">
        <v>26</v>
      </c>
      <c r="I19" s="3" t="s">
        <v>875</v>
      </c>
      <c r="J19" s="3" t="s">
        <v>876</v>
      </c>
      <c r="K19" s="17">
        <v>0</v>
      </c>
      <c r="L19" s="17">
        <v>0</v>
      </c>
      <c r="M19" s="17">
        <v>0</v>
      </c>
      <c r="N19" s="3" t="s">
        <v>878</v>
      </c>
      <c r="O19" s="15" t="s">
        <v>27</v>
      </c>
      <c r="P19" s="15" t="s">
        <v>28</v>
      </c>
      <c r="Q19" s="3" t="s">
        <v>877</v>
      </c>
      <c r="R19" s="15" t="s">
        <v>29</v>
      </c>
    </row>
    <row r="20" spans="1:18" x14ac:dyDescent="0.25">
      <c r="A20" s="3" t="s">
        <v>22</v>
      </c>
      <c r="B20" s="10">
        <v>4</v>
      </c>
      <c r="C20" s="10" t="s">
        <v>23</v>
      </c>
      <c r="D20" s="11" t="s">
        <v>875</v>
      </c>
      <c r="E20" s="10" t="s">
        <v>24</v>
      </c>
      <c r="F20" s="10">
        <v>2780</v>
      </c>
      <c r="G20" s="3" t="s">
        <v>43</v>
      </c>
      <c r="H20" s="3" t="s">
        <v>26</v>
      </c>
      <c r="I20" s="3" t="s">
        <v>875</v>
      </c>
      <c r="J20" s="3" t="s">
        <v>876</v>
      </c>
      <c r="K20" s="12">
        <v>862.07</v>
      </c>
      <c r="L20" s="12">
        <v>137.93</v>
      </c>
      <c r="M20" s="12">
        <v>1000</v>
      </c>
      <c r="N20" s="3" t="s">
        <v>878</v>
      </c>
      <c r="O20" s="3" t="s">
        <v>27</v>
      </c>
      <c r="P20" s="3" t="s">
        <v>28</v>
      </c>
      <c r="Q20" s="3" t="s">
        <v>877</v>
      </c>
      <c r="R20" s="3" t="s">
        <v>29</v>
      </c>
    </row>
    <row r="21" spans="1:18" x14ac:dyDescent="0.25">
      <c r="A21" s="3" t="s">
        <v>22</v>
      </c>
      <c r="B21" s="10">
        <v>4</v>
      </c>
      <c r="C21" s="10" t="s">
        <v>23</v>
      </c>
      <c r="D21" s="11" t="s">
        <v>875</v>
      </c>
      <c r="E21" s="10" t="s">
        <v>24</v>
      </c>
      <c r="F21" s="10">
        <v>2781</v>
      </c>
      <c r="G21" s="3" t="s">
        <v>44</v>
      </c>
      <c r="H21" s="3" t="s">
        <v>26</v>
      </c>
      <c r="I21" s="3" t="s">
        <v>875</v>
      </c>
      <c r="J21" s="3" t="s">
        <v>876</v>
      </c>
      <c r="K21" s="12">
        <v>430.17</v>
      </c>
      <c r="L21" s="12">
        <v>68.83</v>
      </c>
      <c r="M21" s="12">
        <v>499</v>
      </c>
      <c r="N21" s="3" t="s">
        <v>878</v>
      </c>
      <c r="O21" s="3" t="s">
        <v>27</v>
      </c>
      <c r="P21" s="3" t="s">
        <v>28</v>
      </c>
      <c r="Q21" s="3" t="s">
        <v>877</v>
      </c>
      <c r="R21" s="3" t="s">
        <v>35</v>
      </c>
    </row>
    <row r="22" spans="1:18" s="14" customFormat="1" x14ac:dyDescent="0.25">
      <c r="A22" s="3" t="s">
        <v>22</v>
      </c>
      <c r="B22" s="10">
        <v>4</v>
      </c>
      <c r="C22" s="10" t="s">
        <v>23</v>
      </c>
      <c r="D22" s="11" t="s">
        <v>875</v>
      </c>
      <c r="E22" s="10" t="s">
        <v>24</v>
      </c>
      <c r="F22" s="10">
        <v>2782</v>
      </c>
      <c r="G22" s="3" t="s">
        <v>45</v>
      </c>
      <c r="H22" s="3" t="s">
        <v>26</v>
      </c>
      <c r="I22" s="3" t="s">
        <v>875</v>
      </c>
      <c r="J22" s="3" t="s">
        <v>876</v>
      </c>
      <c r="K22" s="12">
        <v>933.62</v>
      </c>
      <c r="L22" s="12">
        <v>149.38</v>
      </c>
      <c r="M22" s="12">
        <v>1083</v>
      </c>
      <c r="N22" s="3" t="s">
        <v>878</v>
      </c>
      <c r="O22" s="3" t="s">
        <v>27</v>
      </c>
      <c r="P22" s="3" t="s">
        <v>28</v>
      </c>
      <c r="Q22" s="3" t="s">
        <v>877</v>
      </c>
      <c r="R22" s="3" t="s">
        <v>29</v>
      </c>
    </row>
    <row r="23" spans="1:18" x14ac:dyDescent="0.25">
      <c r="A23" s="3" t="s">
        <v>22</v>
      </c>
      <c r="B23" s="10">
        <v>4</v>
      </c>
      <c r="C23" s="10" t="s">
        <v>23</v>
      </c>
      <c r="D23" s="11" t="s">
        <v>875</v>
      </c>
      <c r="E23" s="10" t="s">
        <v>24</v>
      </c>
      <c r="F23" s="10">
        <v>2783</v>
      </c>
      <c r="G23" s="3" t="s">
        <v>46</v>
      </c>
      <c r="H23" s="3" t="s">
        <v>26</v>
      </c>
      <c r="I23" s="3" t="s">
        <v>875</v>
      </c>
      <c r="J23" s="3" t="s">
        <v>876</v>
      </c>
      <c r="K23" s="12">
        <v>430.17</v>
      </c>
      <c r="L23" s="12">
        <v>68.83</v>
      </c>
      <c r="M23" s="12">
        <v>499</v>
      </c>
      <c r="N23" s="3" t="s">
        <v>878</v>
      </c>
      <c r="O23" s="3" t="s">
        <v>27</v>
      </c>
      <c r="P23" s="3" t="s">
        <v>28</v>
      </c>
      <c r="Q23" s="3" t="s">
        <v>877</v>
      </c>
      <c r="R23" s="3" t="s">
        <v>29</v>
      </c>
    </row>
    <row r="24" spans="1:18" x14ac:dyDescent="0.25">
      <c r="A24" s="3" t="s">
        <v>22</v>
      </c>
      <c r="B24" s="10">
        <v>4</v>
      </c>
      <c r="C24" s="10" t="s">
        <v>23</v>
      </c>
      <c r="D24" s="11" t="s">
        <v>875</v>
      </c>
      <c r="E24" s="10" t="s">
        <v>24</v>
      </c>
      <c r="F24" s="10">
        <v>2784</v>
      </c>
      <c r="G24" s="3" t="s">
        <v>47</v>
      </c>
      <c r="H24" s="3" t="s">
        <v>26</v>
      </c>
      <c r="I24" s="3" t="s">
        <v>875</v>
      </c>
      <c r="J24" s="3" t="s">
        <v>876</v>
      </c>
      <c r="K24" s="12">
        <v>387.93</v>
      </c>
      <c r="L24" s="12">
        <v>62.07</v>
      </c>
      <c r="M24" s="12">
        <v>450</v>
      </c>
      <c r="N24" s="3" t="s">
        <v>878</v>
      </c>
      <c r="O24" s="3" t="s">
        <v>27</v>
      </c>
      <c r="P24" s="3" t="s">
        <v>28</v>
      </c>
      <c r="Q24" s="3" t="s">
        <v>877</v>
      </c>
      <c r="R24" s="3" t="s">
        <v>29</v>
      </c>
    </row>
    <row r="25" spans="1:18" x14ac:dyDescent="0.25">
      <c r="A25" s="3" t="s">
        <v>22</v>
      </c>
      <c r="B25" s="10">
        <v>4</v>
      </c>
      <c r="C25" s="10" t="s">
        <v>23</v>
      </c>
      <c r="D25" s="11" t="s">
        <v>875</v>
      </c>
      <c r="E25" s="10" t="s">
        <v>24</v>
      </c>
      <c r="F25" s="10">
        <v>2785</v>
      </c>
      <c r="G25" s="3" t="s">
        <v>48</v>
      </c>
      <c r="H25" s="3" t="s">
        <v>26</v>
      </c>
      <c r="I25" s="3" t="s">
        <v>875</v>
      </c>
      <c r="J25" s="3" t="s">
        <v>876</v>
      </c>
      <c r="K25" s="12">
        <v>1250</v>
      </c>
      <c r="L25" s="12">
        <v>200</v>
      </c>
      <c r="M25" s="12">
        <v>1450</v>
      </c>
      <c r="N25" s="3" t="s">
        <v>878</v>
      </c>
      <c r="O25" s="3" t="s">
        <v>27</v>
      </c>
      <c r="P25" s="3" t="s">
        <v>28</v>
      </c>
      <c r="Q25" s="3" t="s">
        <v>877</v>
      </c>
      <c r="R25" s="3" t="s">
        <v>29</v>
      </c>
    </row>
    <row r="26" spans="1:18" x14ac:dyDescent="0.25">
      <c r="A26" s="3" t="s">
        <v>22</v>
      </c>
      <c r="B26" s="10">
        <v>4</v>
      </c>
      <c r="C26" s="10" t="s">
        <v>23</v>
      </c>
      <c r="D26" s="11" t="s">
        <v>875</v>
      </c>
      <c r="E26" s="10" t="s">
        <v>24</v>
      </c>
      <c r="F26" s="10">
        <v>2786</v>
      </c>
      <c r="G26" s="3" t="s">
        <v>49</v>
      </c>
      <c r="H26" s="3" t="s">
        <v>26</v>
      </c>
      <c r="I26" s="3" t="s">
        <v>875</v>
      </c>
      <c r="J26" s="3" t="s">
        <v>876</v>
      </c>
      <c r="K26" s="12">
        <v>430.17</v>
      </c>
      <c r="L26" s="12">
        <v>68.83</v>
      </c>
      <c r="M26" s="12">
        <v>499</v>
      </c>
      <c r="N26" s="3" t="s">
        <v>878</v>
      </c>
      <c r="O26" s="3" t="s">
        <v>27</v>
      </c>
      <c r="P26" s="3" t="s">
        <v>28</v>
      </c>
      <c r="Q26" s="3" t="s">
        <v>877</v>
      </c>
      <c r="R26" s="3" t="s">
        <v>29</v>
      </c>
    </row>
    <row r="27" spans="1:18" x14ac:dyDescent="0.25">
      <c r="A27" s="3" t="s">
        <v>22</v>
      </c>
      <c r="B27" s="10">
        <v>4</v>
      </c>
      <c r="C27" s="10" t="s">
        <v>23</v>
      </c>
      <c r="D27" s="11" t="s">
        <v>875</v>
      </c>
      <c r="E27" s="10" t="s">
        <v>24</v>
      </c>
      <c r="F27" s="10">
        <v>2787</v>
      </c>
      <c r="G27" s="3" t="s">
        <v>50</v>
      </c>
      <c r="H27" s="3" t="s">
        <v>26</v>
      </c>
      <c r="I27" s="3" t="s">
        <v>875</v>
      </c>
      <c r="J27" s="3" t="s">
        <v>876</v>
      </c>
      <c r="K27" s="12">
        <v>431.03</v>
      </c>
      <c r="L27" s="12">
        <v>68.97</v>
      </c>
      <c r="M27" s="12">
        <v>500</v>
      </c>
      <c r="N27" s="3" t="s">
        <v>878</v>
      </c>
      <c r="O27" s="3" t="s">
        <v>27</v>
      </c>
      <c r="P27" s="3" t="s">
        <v>28</v>
      </c>
      <c r="Q27" s="3" t="s">
        <v>877</v>
      </c>
      <c r="R27" s="3" t="s">
        <v>29</v>
      </c>
    </row>
    <row r="28" spans="1:18" s="14" customFormat="1" x14ac:dyDescent="0.25">
      <c r="A28" s="3" t="s">
        <v>22</v>
      </c>
      <c r="B28" s="10">
        <v>4</v>
      </c>
      <c r="C28" s="10" t="s">
        <v>23</v>
      </c>
      <c r="D28" s="11" t="s">
        <v>875</v>
      </c>
      <c r="E28" s="10" t="s">
        <v>24</v>
      </c>
      <c r="F28" s="10">
        <v>2788</v>
      </c>
      <c r="G28" s="3" t="s">
        <v>51</v>
      </c>
      <c r="H28" s="3" t="s">
        <v>26</v>
      </c>
      <c r="I28" s="3" t="s">
        <v>875</v>
      </c>
      <c r="J28" s="3" t="s">
        <v>876</v>
      </c>
      <c r="K28" s="12">
        <v>387.07</v>
      </c>
      <c r="L28" s="12">
        <v>61.93</v>
      </c>
      <c r="M28" s="12">
        <v>449</v>
      </c>
      <c r="N28" s="3" t="s">
        <v>878</v>
      </c>
      <c r="O28" s="3" t="s">
        <v>27</v>
      </c>
      <c r="P28" s="3" t="s">
        <v>28</v>
      </c>
      <c r="Q28" s="3" t="s">
        <v>877</v>
      </c>
      <c r="R28" s="3" t="s">
        <v>29</v>
      </c>
    </row>
    <row r="29" spans="1:18" x14ac:dyDescent="0.25">
      <c r="A29" s="15" t="s">
        <v>41</v>
      </c>
      <c r="B29" s="16">
        <v>4</v>
      </c>
      <c r="C29" s="16" t="s">
        <v>23</v>
      </c>
      <c r="D29" s="11" t="s">
        <v>875</v>
      </c>
      <c r="E29" s="16" t="s">
        <v>24</v>
      </c>
      <c r="F29" s="16">
        <v>2789</v>
      </c>
      <c r="G29" s="15" t="s">
        <v>52</v>
      </c>
      <c r="H29" s="15" t="s">
        <v>26</v>
      </c>
      <c r="I29" s="3" t="s">
        <v>875</v>
      </c>
      <c r="J29" s="3" t="s">
        <v>876</v>
      </c>
      <c r="K29" s="17">
        <v>0</v>
      </c>
      <c r="L29" s="17">
        <v>0</v>
      </c>
      <c r="M29" s="17">
        <v>0</v>
      </c>
      <c r="N29" s="3" t="s">
        <v>878</v>
      </c>
      <c r="O29" s="15" t="s">
        <v>27</v>
      </c>
      <c r="P29" s="15" t="s">
        <v>28</v>
      </c>
      <c r="Q29" s="3" t="s">
        <v>877</v>
      </c>
      <c r="R29" s="15" t="s">
        <v>29</v>
      </c>
    </row>
    <row r="30" spans="1:18" x14ac:dyDescent="0.25">
      <c r="A30" s="3" t="s">
        <v>22</v>
      </c>
      <c r="B30" s="10">
        <v>4</v>
      </c>
      <c r="C30" s="10" t="s">
        <v>23</v>
      </c>
      <c r="D30" s="11" t="s">
        <v>875</v>
      </c>
      <c r="E30" s="10" t="s">
        <v>24</v>
      </c>
      <c r="F30" s="10">
        <v>2790</v>
      </c>
      <c r="G30" s="3" t="s">
        <v>53</v>
      </c>
      <c r="H30" s="3" t="s">
        <v>26</v>
      </c>
      <c r="I30" s="3" t="s">
        <v>875</v>
      </c>
      <c r="J30" s="3" t="s">
        <v>876</v>
      </c>
      <c r="K30" s="12">
        <v>1551.72</v>
      </c>
      <c r="L30" s="12">
        <v>248.28</v>
      </c>
      <c r="M30" s="12">
        <v>1800</v>
      </c>
      <c r="N30" s="3" t="s">
        <v>878</v>
      </c>
      <c r="O30" s="3" t="s">
        <v>27</v>
      </c>
      <c r="P30" s="3" t="s">
        <v>28</v>
      </c>
      <c r="Q30" s="3" t="s">
        <v>877</v>
      </c>
      <c r="R30" s="3" t="s">
        <v>29</v>
      </c>
    </row>
    <row r="31" spans="1:18" x14ac:dyDescent="0.25">
      <c r="A31" s="3" t="s">
        <v>22</v>
      </c>
      <c r="B31" s="10">
        <v>4</v>
      </c>
      <c r="C31" s="10" t="s">
        <v>23</v>
      </c>
      <c r="D31" s="11" t="s">
        <v>875</v>
      </c>
      <c r="E31" s="10" t="s">
        <v>24</v>
      </c>
      <c r="F31" s="10">
        <v>2791</v>
      </c>
      <c r="G31" s="3" t="s">
        <v>54</v>
      </c>
      <c r="H31" s="3" t="s">
        <v>26</v>
      </c>
      <c r="I31" s="3" t="s">
        <v>875</v>
      </c>
      <c r="J31" s="3" t="s">
        <v>876</v>
      </c>
      <c r="K31" s="12">
        <v>301.72000000000003</v>
      </c>
      <c r="L31" s="12">
        <v>48.28</v>
      </c>
      <c r="M31" s="12">
        <v>350</v>
      </c>
      <c r="N31" s="3" t="s">
        <v>878</v>
      </c>
      <c r="O31" s="3" t="s">
        <v>27</v>
      </c>
      <c r="P31" s="3" t="s">
        <v>28</v>
      </c>
      <c r="Q31" s="3" t="s">
        <v>877</v>
      </c>
      <c r="R31" s="3" t="s">
        <v>29</v>
      </c>
    </row>
    <row r="32" spans="1:18" x14ac:dyDescent="0.25">
      <c r="A32" s="3" t="s">
        <v>22</v>
      </c>
      <c r="B32" s="10">
        <v>4</v>
      </c>
      <c r="C32" s="10" t="s">
        <v>23</v>
      </c>
      <c r="D32" s="11" t="s">
        <v>875</v>
      </c>
      <c r="E32" s="10" t="s">
        <v>24</v>
      </c>
      <c r="F32" s="10">
        <v>2792</v>
      </c>
      <c r="G32" s="3" t="s">
        <v>55</v>
      </c>
      <c r="H32" s="3" t="s">
        <v>26</v>
      </c>
      <c r="I32" s="3" t="s">
        <v>875</v>
      </c>
      <c r="J32" s="3" t="s">
        <v>876</v>
      </c>
      <c r="K32" s="12">
        <v>5172.41</v>
      </c>
      <c r="L32" s="12">
        <v>827.59</v>
      </c>
      <c r="M32" s="12">
        <v>6000</v>
      </c>
      <c r="N32" s="3" t="s">
        <v>878</v>
      </c>
      <c r="O32" s="3" t="s">
        <v>27</v>
      </c>
      <c r="P32" s="3" t="s">
        <v>28</v>
      </c>
      <c r="Q32" s="3" t="s">
        <v>877</v>
      </c>
      <c r="R32" s="3" t="s">
        <v>29</v>
      </c>
    </row>
    <row r="33" spans="1:18" x14ac:dyDescent="0.25">
      <c r="A33" s="3" t="s">
        <v>22</v>
      </c>
      <c r="B33" s="10">
        <v>4</v>
      </c>
      <c r="C33" s="10" t="s">
        <v>23</v>
      </c>
      <c r="D33" s="11" t="s">
        <v>875</v>
      </c>
      <c r="E33" s="10" t="s">
        <v>24</v>
      </c>
      <c r="F33" s="10">
        <v>2793</v>
      </c>
      <c r="G33" s="3" t="s">
        <v>56</v>
      </c>
      <c r="H33" s="3" t="s">
        <v>26</v>
      </c>
      <c r="I33" s="3" t="s">
        <v>875</v>
      </c>
      <c r="J33" s="3" t="s">
        <v>876</v>
      </c>
      <c r="K33" s="12">
        <v>5172.41</v>
      </c>
      <c r="L33" s="12">
        <v>827.59</v>
      </c>
      <c r="M33" s="12">
        <v>6000</v>
      </c>
      <c r="N33" s="3" t="s">
        <v>878</v>
      </c>
      <c r="O33" s="3" t="s">
        <v>27</v>
      </c>
      <c r="P33" s="3" t="s">
        <v>28</v>
      </c>
      <c r="Q33" s="3" t="s">
        <v>877</v>
      </c>
      <c r="R33" s="3" t="s">
        <v>29</v>
      </c>
    </row>
    <row r="34" spans="1:18" s="14" customFormat="1" x14ac:dyDescent="0.25">
      <c r="A34" s="15" t="s">
        <v>41</v>
      </c>
      <c r="B34" s="16">
        <v>4</v>
      </c>
      <c r="C34" s="16" t="s">
        <v>23</v>
      </c>
      <c r="D34" s="11" t="s">
        <v>875</v>
      </c>
      <c r="E34" s="16" t="s">
        <v>24</v>
      </c>
      <c r="F34" s="16">
        <v>2794</v>
      </c>
      <c r="G34" s="15" t="s">
        <v>57</v>
      </c>
      <c r="H34" s="15" t="s">
        <v>26</v>
      </c>
      <c r="I34" s="3" t="s">
        <v>875</v>
      </c>
      <c r="J34" s="3" t="s">
        <v>876</v>
      </c>
      <c r="K34" s="17">
        <v>0</v>
      </c>
      <c r="L34" s="17">
        <v>0</v>
      </c>
      <c r="M34" s="17">
        <v>0</v>
      </c>
      <c r="N34" s="3" t="s">
        <v>878</v>
      </c>
      <c r="O34" s="15" t="s">
        <v>27</v>
      </c>
      <c r="P34" s="15" t="s">
        <v>28</v>
      </c>
      <c r="Q34" s="3" t="s">
        <v>877</v>
      </c>
      <c r="R34" s="15" t="s">
        <v>29</v>
      </c>
    </row>
    <row r="35" spans="1:18" s="14" customFormat="1" x14ac:dyDescent="0.25">
      <c r="A35" s="3" t="s">
        <v>22</v>
      </c>
      <c r="B35" s="10">
        <v>4</v>
      </c>
      <c r="C35" s="10" t="s">
        <v>23</v>
      </c>
      <c r="D35" s="11" t="s">
        <v>875</v>
      </c>
      <c r="E35" s="10" t="s">
        <v>24</v>
      </c>
      <c r="F35" s="10">
        <v>2795</v>
      </c>
      <c r="G35" s="3" t="s">
        <v>58</v>
      </c>
      <c r="H35" s="3" t="s">
        <v>26</v>
      </c>
      <c r="I35" s="3" t="s">
        <v>875</v>
      </c>
      <c r="J35" s="3" t="s">
        <v>876</v>
      </c>
      <c r="K35" s="12">
        <v>933.62</v>
      </c>
      <c r="L35" s="12">
        <v>149.38</v>
      </c>
      <c r="M35" s="12">
        <v>1083</v>
      </c>
      <c r="N35" s="3" t="s">
        <v>878</v>
      </c>
      <c r="O35" s="3" t="s">
        <v>27</v>
      </c>
      <c r="P35" s="3" t="s">
        <v>28</v>
      </c>
      <c r="Q35" s="3" t="s">
        <v>877</v>
      </c>
      <c r="R35" s="3" t="s">
        <v>29</v>
      </c>
    </row>
    <row r="36" spans="1:18" x14ac:dyDescent="0.25">
      <c r="A36" s="3" t="s">
        <v>22</v>
      </c>
      <c r="B36" s="10">
        <v>4</v>
      </c>
      <c r="C36" s="10" t="s">
        <v>23</v>
      </c>
      <c r="D36" s="11" t="s">
        <v>875</v>
      </c>
      <c r="E36" s="10" t="s">
        <v>24</v>
      </c>
      <c r="F36" s="10">
        <v>2796</v>
      </c>
      <c r="G36" s="3" t="s">
        <v>59</v>
      </c>
      <c r="H36" s="3" t="s">
        <v>26</v>
      </c>
      <c r="I36" s="3" t="s">
        <v>875</v>
      </c>
      <c r="J36" s="3" t="s">
        <v>876</v>
      </c>
      <c r="K36" s="12">
        <v>1220.69</v>
      </c>
      <c r="L36" s="12">
        <v>195.31</v>
      </c>
      <c r="M36" s="12">
        <v>1416</v>
      </c>
      <c r="N36" s="3" t="s">
        <v>878</v>
      </c>
      <c r="O36" s="3" t="s">
        <v>27</v>
      </c>
      <c r="P36" s="3" t="s">
        <v>28</v>
      </c>
      <c r="Q36" s="3" t="s">
        <v>877</v>
      </c>
      <c r="R36" s="3" t="s">
        <v>29</v>
      </c>
    </row>
    <row r="37" spans="1:18" s="14" customFormat="1" x14ac:dyDescent="0.25">
      <c r="A37" s="3" t="s">
        <v>22</v>
      </c>
      <c r="B37" s="10">
        <v>4</v>
      </c>
      <c r="C37" s="10" t="s">
        <v>23</v>
      </c>
      <c r="D37" s="11" t="s">
        <v>875</v>
      </c>
      <c r="E37" s="10" t="s">
        <v>24</v>
      </c>
      <c r="F37" s="10">
        <v>2797</v>
      </c>
      <c r="G37" s="3" t="s">
        <v>60</v>
      </c>
      <c r="H37" s="3" t="s">
        <v>26</v>
      </c>
      <c r="I37" s="3" t="s">
        <v>875</v>
      </c>
      <c r="J37" s="3" t="s">
        <v>876</v>
      </c>
      <c r="K37" s="12">
        <v>526.72</v>
      </c>
      <c r="L37" s="12">
        <v>84.28</v>
      </c>
      <c r="M37" s="12">
        <v>611</v>
      </c>
      <c r="N37" s="3" t="s">
        <v>878</v>
      </c>
      <c r="O37" s="3" t="s">
        <v>27</v>
      </c>
      <c r="P37" s="3" t="s">
        <v>28</v>
      </c>
      <c r="Q37" s="3" t="s">
        <v>877</v>
      </c>
      <c r="R37" s="3" t="s">
        <v>29</v>
      </c>
    </row>
    <row r="38" spans="1:18" x14ac:dyDescent="0.25">
      <c r="A38" s="3" t="s">
        <v>22</v>
      </c>
      <c r="B38" s="10">
        <v>4</v>
      </c>
      <c r="C38" s="10" t="s">
        <v>23</v>
      </c>
      <c r="D38" s="11" t="s">
        <v>875</v>
      </c>
      <c r="E38" s="10" t="s">
        <v>24</v>
      </c>
      <c r="F38" s="10">
        <v>2798</v>
      </c>
      <c r="G38" s="3" t="s">
        <v>61</v>
      </c>
      <c r="H38" s="3" t="s">
        <v>26</v>
      </c>
      <c r="I38" s="3" t="s">
        <v>875</v>
      </c>
      <c r="J38" s="3" t="s">
        <v>876</v>
      </c>
      <c r="K38" s="12">
        <v>862.07</v>
      </c>
      <c r="L38" s="12">
        <v>137.93</v>
      </c>
      <c r="M38" s="12">
        <v>1000</v>
      </c>
      <c r="N38" s="3" t="s">
        <v>878</v>
      </c>
      <c r="O38" s="3" t="s">
        <v>27</v>
      </c>
      <c r="P38" s="3" t="s">
        <v>28</v>
      </c>
      <c r="Q38" s="3" t="s">
        <v>877</v>
      </c>
      <c r="R38" s="3" t="s">
        <v>29</v>
      </c>
    </row>
    <row r="39" spans="1:18" x14ac:dyDescent="0.25">
      <c r="A39" s="3" t="s">
        <v>22</v>
      </c>
      <c r="B39" s="10">
        <v>4</v>
      </c>
      <c r="C39" s="10" t="s">
        <v>23</v>
      </c>
      <c r="D39" s="11" t="s">
        <v>875</v>
      </c>
      <c r="E39" s="10" t="s">
        <v>24</v>
      </c>
      <c r="F39" s="10">
        <v>2799</v>
      </c>
      <c r="G39" s="3" t="s">
        <v>62</v>
      </c>
      <c r="H39" s="3" t="s">
        <v>26</v>
      </c>
      <c r="I39" s="3" t="s">
        <v>875</v>
      </c>
      <c r="J39" s="3" t="s">
        <v>876</v>
      </c>
      <c r="K39" s="12">
        <v>732.76</v>
      </c>
      <c r="L39" s="12">
        <v>117.24</v>
      </c>
      <c r="M39" s="12">
        <v>850</v>
      </c>
      <c r="N39" s="3" t="s">
        <v>878</v>
      </c>
      <c r="O39" s="3" t="s">
        <v>27</v>
      </c>
      <c r="P39" s="3" t="s">
        <v>28</v>
      </c>
      <c r="Q39" s="3" t="s">
        <v>877</v>
      </c>
      <c r="R39" s="3" t="s">
        <v>29</v>
      </c>
    </row>
    <row r="40" spans="1:18" x14ac:dyDescent="0.25">
      <c r="A40" s="3" t="s">
        <v>22</v>
      </c>
      <c r="B40" s="10">
        <v>4</v>
      </c>
      <c r="C40" s="10" t="s">
        <v>23</v>
      </c>
      <c r="D40" s="11" t="s">
        <v>875</v>
      </c>
      <c r="E40" s="10" t="s">
        <v>24</v>
      </c>
      <c r="F40" s="10">
        <v>2800</v>
      </c>
      <c r="G40" s="3" t="s">
        <v>63</v>
      </c>
      <c r="H40" s="3" t="s">
        <v>26</v>
      </c>
      <c r="I40" s="3" t="s">
        <v>875</v>
      </c>
      <c r="J40" s="3" t="s">
        <v>876</v>
      </c>
      <c r="K40" s="12">
        <v>861.21</v>
      </c>
      <c r="L40" s="12">
        <v>137.79</v>
      </c>
      <c r="M40" s="12">
        <v>999</v>
      </c>
      <c r="N40" s="3" t="s">
        <v>878</v>
      </c>
      <c r="O40" s="3" t="s">
        <v>27</v>
      </c>
      <c r="P40" s="3" t="s">
        <v>28</v>
      </c>
      <c r="Q40" s="3" t="s">
        <v>877</v>
      </c>
      <c r="R40" s="3" t="s">
        <v>29</v>
      </c>
    </row>
    <row r="41" spans="1:18" x14ac:dyDescent="0.25">
      <c r="A41" s="3" t="s">
        <v>22</v>
      </c>
      <c r="B41" s="10">
        <v>4</v>
      </c>
      <c r="C41" s="10" t="s">
        <v>23</v>
      </c>
      <c r="D41" s="11" t="s">
        <v>875</v>
      </c>
      <c r="E41" s="10" t="s">
        <v>24</v>
      </c>
      <c r="F41" s="10">
        <v>2801</v>
      </c>
      <c r="G41" s="3" t="s">
        <v>64</v>
      </c>
      <c r="H41" s="3" t="s">
        <v>26</v>
      </c>
      <c r="I41" s="3" t="s">
        <v>875</v>
      </c>
      <c r="J41" s="3" t="s">
        <v>876</v>
      </c>
      <c r="K41" s="12">
        <v>1293.0999999999999</v>
      </c>
      <c r="L41" s="12">
        <v>206.9</v>
      </c>
      <c r="M41" s="12">
        <v>1500</v>
      </c>
      <c r="N41" s="3" t="s">
        <v>878</v>
      </c>
      <c r="O41" s="3" t="s">
        <v>27</v>
      </c>
      <c r="P41" s="3" t="s">
        <v>28</v>
      </c>
      <c r="Q41" s="3" t="s">
        <v>877</v>
      </c>
      <c r="R41" s="3" t="s">
        <v>29</v>
      </c>
    </row>
    <row r="42" spans="1:18" x14ac:dyDescent="0.25">
      <c r="A42" s="3" t="s">
        <v>22</v>
      </c>
      <c r="B42" s="10">
        <v>4</v>
      </c>
      <c r="C42" s="10" t="s">
        <v>23</v>
      </c>
      <c r="D42" s="11" t="s">
        <v>875</v>
      </c>
      <c r="E42" s="10" t="s">
        <v>24</v>
      </c>
      <c r="F42" s="10">
        <v>2802</v>
      </c>
      <c r="G42" s="3" t="s">
        <v>65</v>
      </c>
      <c r="H42" s="3" t="s">
        <v>26</v>
      </c>
      <c r="I42" s="3" t="s">
        <v>875</v>
      </c>
      <c r="J42" s="3" t="s">
        <v>876</v>
      </c>
      <c r="K42" s="12">
        <v>1465.52</v>
      </c>
      <c r="L42" s="12">
        <v>234.48</v>
      </c>
      <c r="M42" s="12">
        <v>1700</v>
      </c>
      <c r="N42" s="3" t="s">
        <v>878</v>
      </c>
      <c r="O42" s="3" t="s">
        <v>27</v>
      </c>
      <c r="P42" s="3" t="s">
        <v>28</v>
      </c>
      <c r="Q42" s="3" t="s">
        <v>877</v>
      </c>
      <c r="R42" s="3" t="s">
        <v>29</v>
      </c>
    </row>
    <row r="43" spans="1:18" x14ac:dyDescent="0.25">
      <c r="A43" s="3" t="s">
        <v>22</v>
      </c>
      <c r="B43" s="10">
        <v>4</v>
      </c>
      <c r="C43" s="10" t="s">
        <v>23</v>
      </c>
      <c r="D43" s="11" t="s">
        <v>875</v>
      </c>
      <c r="E43" s="10" t="s">
        <v>24</v>
      </c>
      <c r="F43" s="10">
        <v>2803</v>
      </c>
      <c r="G43" s="3" t="s">
        <v>66</v>
      </c>
      <c r="H43" s="3" t="s">
        <v>26</v>
      </c>
      <c r="I43" s="3" t="s">
        <v>875</v>
      </c>
      <c r="J43" s="3" t="s">
        <v>876</v>
      </c>
      <c r="K43" s="12">
        <v>1550.86</v>
      </c>
      <c r="L43" s="12">
        <v>248.14</v>
      </c>
      <c r="M43" s="12">
        <v>1799</v>
      </c>
      <c r="N43" s="3" t="s">
        <v>878</v>
      </c>
      <c r="O43" s="3" t="s">
        <v>67</v>
      </c>
      <c r="P43" s="3" t="s">
        <v>28</v>
      </c>
      <c r="Q43" s="3" t="s">
        <v>877</v>
      </c>
      <c r="R43" s="3" t="s">
        <v>29</v>
      </c>
    </row>
    <row r="44" spans="1:18" x14ac:dyDescent="0.25">
      <c r="A44" s="3" t="s">
        <v>22</v>
      </c>
      <c r="B44" s="10">
        <v>4</v>
      </c>
      <c r="C44" s="10" t="s">
        <v>23</v>
      </c>
      <c r="D44" s="11" t="s">
        <v>875</v>
      </c>
      <c r="E44" s="10" t="s">
        <v>24</v>
      </c>
      <c r="F44" s="10">
        <v>2804</v>
      </c>
      <c r="G44" s="3" t="s">
        <v>68</v>
      </c>
      <c r="H44" s="3" t="s">
        <v>26</v>
      </c>
      <c r="I44" s="3" t="s">
        <v>875</v>
      </c>
      <c r="J44" s="3" t="s">
        <v>876</v>
      </c>
      <c r="K44" s="12">
        <v>646.54999999999995</v>
      </c>
      <c r="L44" s="12">
        <v>103.45</v>
      </c>
      <c r="M44" s="12">
        <v>750</v>
      </c>
      <c r="N44" s="3" t="s">
        <v>878</v>
      </c>
      <c r="O44" s="3" t="s">
        <v>27</v>
      </c>
      <c r="P44" s="3" t="s">
        <v>28</v>
      </c>
      <c r="Q44" s="3" t="s">
        <v>877</v>
      </c>
      <c r="R44" s="3" t="s">
        <v>29</v>
      </c>
    </row>
    <row r="45" spans="1:18" x14ac:dyDescent="0.25">
      <c r="A45" s="3" t="s">
        <v>22</v>
      </c>
      <c r="B45" s="10">
        <v>4</v>
      </c>
      <c r="C45" s="10" t="s">
        <v>23</v>
      </c>
      <c r="D45" s="11" t="s">
        <v>875</v>
      </c>
      <c r="E45" s="10" t="s">
        <v>24</v>
      </c>
      <c r="F45" s="10">
        <v>2805</v>
      </c>
      <c r="G45" s="3" t="s">
        <v>69</v>
      </c>
      <c r="H45" s="3" t="s">
        <v>26</v>
      </c>
      <c r="I45" s="3" t="s">
        <v>875</v>
      </c>
      <c r="J45" s="3" t="s">
        <v>876</v>
      </c>
      <c r="K45" s="12">
        <v>9224.14</v>
      </c>
      <c r="L45" s="12">
        <v>1475.86</v>
      </c>
      <c r="M45" s="12">
        <v>10700</v>
      </c>
      <c r="N45" s="3" t="s">
        <v>878</v>
      </c>
      <c r="O45" s="3" t="s">
        <v>67</v>
      </c>
      <c r="P45" s="3" t="s">
        <v>28</v>
      </c>
      <c r="Q45" s="3" t="s">
        <v>877</v>
      </c>
      <c r="R45" s="3" t="s">
        <v>29</v>
      </c>
    </row>
    <row r="46" spans="1:18" s="14" customFormat="1" x14ac:dyDescent="0.25">
      <c r="A46" s="3" t="s">
        <v>22</v>
      </c>
      <c r="B46" s="10">
        <v>4</v>
      </c>
      <c r="C46" s="10" t="s">
        <v>23</v>
      </c>
      <c r="D46" s="11" t="s">
        <v>875</v>
      </c>
      <c r="E46" s="10" t="s">
        <v>24</v>
      </c>
      <c r="F46" s="10">
        <v>2806</v>
      </c>
      <c r="G46" s="3" t="s">
        <v>70</v>
      </c>
      <c r="H46" s="3" t="s">
        <v>26</v>
      </c>
      <c r="I46" s="3" t="s">
        <v>875</v>
      </c>
      <c r="J46" s="3" t="s">
        <v>876</v>
      </c>
      <c r="K46" s="12">
        <v>862.07</v>
      </c>
      <c r="L46" s="12">
        <v>137.93</v>
      </c>
      <c r="M46" s="12">
        <v>1000</v>
      </c>
      <c r="N46" s="3" t="s">
        <v>878</v>
      </c>
      <c r="O46" s="3" t="s">
        <v>27</v>
      </c>
      <c r="P46" s="3" t="s">
        <v>28</v>
      </c>
      <c r="Q46" s="3" t="s">
        <v>877</v>
      </c>
      <c r="R46" s="3" t="s">
        <v>29</v>
      </c>
    </row>
    <row r="47" spans="1:18" x14ac:dyDescent="0.25">
      <c r="A47" s="3" t="s">
        <v>22</v>
      </c>
      <c r="B47" s="10">
        <v>4</v>
      </c>
      <c r="C47" s="10" t="s">
        <v>23</v>
      </c>
      <c r="D47" s="11" t="s">
        <v>875</v>
      </c>
      <c r="E47" s="10" t="s">
        <v>24</v>
      </c>
      <c r="F47" s="10">
        <v>2807</v>
      </c>
      <c r="G47" s="3" t="s">
        <v>71</v>
      </c>
      <c r="H47" s="3" t="s">
        <v>26</v>
      </c>
      <c r="I47" s="3" t="s">
        <v>875</v>
      </c>
      <c r="J47" s="3" t="s">
        <v>876</v>
      </c>
      <c r="K47" s="12">
        <v>1005.17</v>
      </c>
      <c r="L47" s="12">
        <v>160.83000000000001</v>
      </c>
      <c r="M47" s="12">
        <v>1166</v>
      </c>
      <c r="N47" s="3" t="s">
        <v>878</v>
      </c>
      <c r="O47" s="3" t="s">
        <v>72</v>
      </c>
      <c r="P47" s="3" t="s">
        <v>28</v>
      </c>
      <c r="Q47" s="3" t="s">
        <v>877</v>
      </c>
      <c r="R47" s="3" t="s">
        <v>29</v>
      </c>
    </row>
    <row r="48" spans="1:18" x14ac:dyDescent="0.25">
      <c r="A48" s="3" t="s">
        <v>22</v>
      </c>
      <c r="B48" s="10">
        <v>4</v>
      </c>
      <c r="C48" s="10" t="s">
        <v>23</v>
      </c>
      <c r="D48" s="11" t="s">
        <v>875</v>
      </c>
      <c r="E48" s="10" t="s">
        <v>24</v>
      </c>
      <c r="F48" s="10">
        <v>2808</v>
      </c>
      <c r="G48" s="3" t="s">
        <v>73</v>
      </c>
      <c r="H48" s="3" t="s">
        <v>26</v>
      </c>
      <c r="I48" s="3" t="s">
        <v>875</v>
      </c>
      <c r="J48" s="3" t="s">
        <v>876</v>
      </c>
      <c r="K48" s="12">
        <v>6896.55</v>
      </c>
      <c r="L48" s="12">
        <v>1103.45</v>
      </c>
      <c r="M48" s="12">
        <v>8000</v>
      </c>
      <c r="N48" s="3" t="s">
        <v>878</v>
      </c>
      <c r="O48" s="3" t="s">
        <v>67</v>
      </c>
      <c r="P48" s="3" t="s">
        <v>28</v>
      </c>
      <c r="Q48" s="3" t="s">
        <v>877</v>
      </c>
      <c r="R48" s="3" t="s">
        <v>29</v>
      </c>
    </row>
    <row r="49" spans="1:18" x14ac:dyDescent="0.25">
      <c r="A49" s="3" t="s">
        <v>22</v>
      </c>
      <c r="B49" s="10">
        <v>4</v>
      </c>
      <c r="C49" s="10" t="s">
        <v>23</v>
      </c>
      <c r="D49" s="11" t="s">
        <v>875</v>
      </c>
      <c r="E49" s="10" t="s">
        <v>24</v>
      </c>
      <c r="F49" s="10">
        <v>2809</v>
      </c>
      <c r="G49" s="3" t="s">
        <v>74</v>
      </c>
      <c r="H49" s="3" t="s">
        <v>26</v>
      </c>
      <c r="I49" s="3" t="s">
        <v>875</v>
      </c>
      <c r="J49" s="3" t="s">
        <v>876</v>
      </c>
      <c r="K49" s="12">
        <v>1150</v>
      </c>
      <c r="L49" s="12">
        <v>184</v>
      </c>
      <c r="M49" s="12">
        <v>1334</v>
      </c>
      <c r="N49" s="3" t="s">
        <v>878</v>
      </c>
      <c r="O49" s="3" t="s">
        <v>27</v>
      </c>
      <c r="P49" s="3" t="s">
        <v>28</v>
      </c>
      <c r="Q49" s="3" t="s">
        <v>877</v>
      </c>
      <c r="R49" s="3" t="s">
        <v>29</v>
      </c>
    </row>
    <row r="50" spans="1:18" x14ac:dyDescent="0.25">
      <c r="A50" s="3" t="s">
        <v>22</v>
      </c>
      <c r="B50" s="10">
        <v>4</v>
      </c>
      <c r="C50" s="10" t="s">
        <v>23</v>
      </c>
      <c r="D50" s="11" t="s">
        <v>875</v>
      </c>
      <c r="E50" s="10" t="s">
        <v>24</v>
      </c>
      <c r="F50" s="10">
        <v>2810</v>
      </c>
      <c r="G50" s="3" t="s">
        <v>75</v>
      </c>
      <c r="H50" s="3" t="s">
        <v>26</v>
      </c>
      <c r="I50" s="3" t="s">
        <v>875</v>
      </c>
      <c r="J50" s="3" t="s">
        <v>876</v>
      </c>
      <c r="K50" s="12">
        <v>1603.45</v>
      </c>
      <c r="L50" s="12">
        <v>256.55</v>
      </c>
      <c r="M50" s="12">
        <v>1860</v>
      </c>
      <c r="N50" s="3" t="s">
        <v>878</v>
      </c>
      <c r="O50" s="3" t="s">
        <v>27</v>
      </c>
      <c r="P50" s="3" t="s">
        <v>28</v>
      </c>
      <c r="Q50" s="3" t="s">
        <v>877</v>
      </c>
      <c r="R50" s="3" t="s">
        <v>29</v>
      </c>
    </row>
    <row r="51" spans="1:18" x14ac:dyDescent="0.25">
      <c r="A51" s="3" t="s">
        <v>22</v>
      </c>
      <c r="B51" s="10">
        <v>4</v>
      </c>
      <c r="C51" s="10" t="s">
        <v>23</v>
      </c>
      <c r="D51" s="11" t="s">
        <v>875</v>
      </c>
      <c r="E51" s="10" t="s">
        <v>24</v>
      </c>
      <c r="F51" s="10">
        <v>2811</v>
      </c>
      <c r="G51" s="3" t="s">
        <v>76</v>
      </c>
      <c r="H51" s="3" t="s">
        <v>26</v>
      </c>
      <c r="I51" s="3" t="s">
        <v>875</v>
      </c>
      <c r="J51" s="3" t="s">
        <v>876</v>
      </c>
      <c r="K51" s="12">
        <v>387.93</v>
      </c>
      <c r="L51" s="12">
        <v>62.07</v>
      </c>
      <c r="M51" s="12">
        <v>450</v>
      </c>
      <c r="N51" s="3" t="s">
        <v>878</v>
      </c>
      <c r="O51" s="3" t="s">
        <v>72</v>
      </c>
      <c r="P51" s="3" t="s">
        <v>28</v>
      </c>
      <c r="Q51" s="3" t="s">
        <v>877</v>
      </c>
      <c r="R51" s="3" t="s">
        <v>29</v>
      </c>
    </row>
    <row r="52" spans="1:18" x14ac:dyDescent="0.25">
      <c r="A52" s="3" t="s">
        <v>22</v>
      </c>
      <c r="B52" s="10">
        <v>4</v>
      </c>
      <c r="C52" s="10" t="s">
        <v>23</v>
      </c>
      <c r="D52" s="11" t="s">
        <v>875</v>
      </c>
      <c r="E52" s="10" t="s">
        <v>24</v>
      </c>
      <c r="F52" s="10">
        <v>2812</v>
      </c>
      <c r="G52" s="3" t="s">
        <v>77</v>
      </c>
      <c r="H52" s="3" t="s">
        <v>26</v>
      </c>
      <c r="I52" s="3" t="s">
        <v>875</v>
      </c>
      <c r="J52" s="3" t="s">
        <v>876</v>
      </c>
      <c r="K52" s="12">
        <v>775.86</v>
      </c>
      <c r="L52" s="12">
        <v>124.14</v>
      </c>
      <c r="M52" s="12">
        <v>900</v>
      </c>
      <c r="N52" s="3" t="s">
        <v>878</v>
      </c>
      <c r="O52" s="3" t="s">
        <v>27</v>
      </c>
      <c r="P52" s="3" t="s">
        <v>28</v>
      </c>
      <c r="Q52" s="3" t="s">
        <v>877</v>
      </c>
      <c r="R52" s="3" t="s">
        <v>35</v>
      </c>
    </row>
    <row r="53" spans="1:18" x14ac:dyDescent="0.25">
      <c r="A53" s="3" t="s">
        <v>22</v>
      </c>
      <c r="B53" s="10">
        <v>4</v>
      </c>
      <c r="C53" s="10" t="s">
        <v>23</v>
      </c>
      <c r="D53" s="11" t="s">
        <v>875</v>
      </c>
      <c r="E53" s="10" t="s">
        <v>24</v>
      </c>
      <c r="F53" s="10">
        <v>2813</v>
      </c>
      <c r="G53" s="3" t="s">
        <v>78</v>
      </c>
      <c r="H53" s="3" t="s">
        <v>26</v>
      </c>
      <c r="I53" s="3" t="s">
        <v>875</v>
      </c>
      <c r="J53" s="3" t="s">
        <v>876</v>
      </c>
      <c r="K53" s="12">
        <v>1119.83</v>
      </c>
      <c r="L53" s="12">
        <v>179.17</v>
      </c>
      <c r="M53" s="12">
        <v>1299</v>
      </c>
      <c r="N53" s="3" t="s">
        <v>878</v>
      </c>
      <c r="O53" s="3" t="s">
        <v>27</v>
      </c>
      <c r="P53" s="3" t="s">
        <v>28</v>
      </c>
      <c r="Q53" s="3" t="s">
        <v>877</v>
      </c>
      <c r="R53" s="3" t="s">
        <v>29</v>
      </c>
    </row>
    <row r="54" spans="1:18" s="14" customFormat="1" x14ac:dyDescent="0.25">
      <c r="A54" s="3" t="s">
        <v>22</v>
      </c>
      <c r="B54" s="10">
        <v>4</v>
      </c>
      <c r="C54" s="10" t="s">
        <v>23</v>
      </c>
      <c r="D54" s="11" t="s">
        <v>875</v>
      </c>
      <c r="E54" s="10" t="s">
        <v>24</v>
      </c>
      <c r="F54" s="10">
        <v>2814</v>
      </c>
      <c r="G54" s="3" t="s">
        <v>79</v>
      </c>
      <c r="H54" s="3" t="s">
        <v>26</v>
      </c>
      <c r="I54" s="3" t="s">
        <v>875</v>
      </c>
      <c r="J54" s="3" t="s">
        <v>876</v>
      </c>
      <c r="K54" s="12">
        <v>602.59</v>
      </c>
      <c r="L54" s="12">
        <v>96.41</v>
      </c>
      <c r="M54" s="12">
        <v>699</v>
      </c>
      <c r="N54" s="3" t="s">
        <v>878</v>
      </c>
      <c r="O54" s="3" t="s">
        <v>27</v>
      </c>
      <c r="P54" s="3" t="s">
        <v>28</v>
      </c>
      <c r="Q54" s="3" t="s">
        <v>877</v>
      </c>
      <c r="R54" s="3" t="s">
        <v>29</v>
      </c>
    </row>
    <row r="55" spans="1:18" x14ac:dyDescent="0.25">
      <c r="A55" s="3" t="s">
        <v>22</v>
      </c>
      <c r="B55" s="10">
        <v>4</v>
      </c>
      <c r="C55" s="10" t="s">
        <v>23</v>
      </c>
      <c r="D55" s="11" t="s">
        <v>875</v>
      </c>
      <c r="E55" s="10" t="s">
        <v>24</v>
      </c>
      <c r="F55" s="10">
        <v>2815</v>
      </c>
      <c r="G55" s="3" t="s">
        <v>80</v>
      </c>
      <c r="H55" s="3" t="s">
        <v>26</v>
      </c>
      <c r="I55" s="3" t="s">
        <v>875</v>
      </c>
      <c r="J55" s="3" t="s">
        <v>876</v>
      </c>
      <c r="K55" s="12">
        <v>258.62</v>
      </c>
      <c r="L55" s="12">
        <v>41.38</v>
      </c>
      <c r="M55" s="12">
        <v>300</v>
      </c>
      <c r="N55" s="3" t="s">
        <v>878</v>
      </c>
      <c r="O55" s="3" t="s">
        <v>27</v>
      </c>
      <c r="P55" s="3" t="s">
        <v>28</v>
      </c>
      <c r="Q55" s="3" t="s">
        <v>877</v>
      </c>
      <c r="R55" s="3" t="s">
        <v>29</v>
      </c>
    </row>
    <row r="56" spans="1:18" x14ac:dyDescent="0.25">
      <c r="A56" s="3" t="s">
        <v>22</v>
      </c>
      <c r="B56" s="10">
        <v>4</v>
      </c>
      <c r="C56" s="10" t="s">
        <v>23</v>
      </c>
      <c r="D56" s="11" t="s">
        <v>875</v>
      </c>
      <c r="E56" s="10" t="s">
        <v>24</v>
      </c>
      <c r="F56" s="10">
        <v>2816</v>
      </c>
      <c r="G56" s="3" t="s">
        <v>81</v>
      </c>
      <c r="H56" s="3" t="s">
        <v>26</v>
      </c>
      <c r="I56" s="3" t="s">
        <v>875</v>
      </c>
      <c r="J56" s="3" t="s">
        <v>876</v>
      </c>
      <c r="K56" s="12">
        <v>215.52</v>
      </c>
      <c r="L56" s="12">
        <v>34.479999999999997</v>
      </c>
      <c r="M56" s="12">
        <v>250</v>
      </c>
      <c r="N56" s="3" t="s">
        <v>878</v>
      </c>
      <c r="O56" s="3" t="s">
        <v>27</v>
      </c>
      <c r="P56" s="3" t="s">
        <v>28</v>
      </c>
      <c r="Q56" s="3" t="s">
        <v>877</v>
      </c>
      <c r="R56" s="3" t="s">
        <v>29</v>
      </c>
    </row>
    <row r="57" spans="1:18" s="14" customFormat="1" x14ac:dyDescent="0.25">
      <c r="A57" s="3" t="s">
        <v>22</v>
      </c>
      <c r="B57" s="10">
        <v>4</v>
      </c>
      <c r="C57" s="10" t="s">
        <v>23</v>
      </c>
      <c r="D57" s="11" t="s">
        <v>875</v>
      </c>
      <c r="E57" s="10" t="s">
        <v>24</v>
      </c>
      <c r="F57" s="10">
        <v>2817</v>
      </c>
      <c r="G57" s="3" t="s">
        <v>82</v>
      </c>
      <c r="H57" s="3" t="s">
        <v>26</v>
      </c>
      <c r="I57" s="3" t="s">
        <v>875</v>
      </c>
      <c r="J57" s="3" t="s">
        <v>876</v>
      </c>
      <c r="K57" s="12">
        <v>862.07</v>
      </c>
      <c r="L57" s="12">
        <v>137.93</v>
      </c>
      <c r="M57" s="12">
        <v>1000</v>
      </c>
      <c r="N57" s="3" t="s">
        <v>878</v>
      </c>
      <c r="O57" s="3" t="s">
        <v>27</v>
      </c>
      <c r="P57" s="3" t="s">
        <v>28</v>
      </c>
      <c r="Q57" s="3" t="s">
        <v>877</v>
      </c>
      <c r="R57" s="3" t="s">
        <v>29</v>
      </c>
    </row>
    <row r="58" spans="1:18" x14ac:dyDescent="0.25">
      <c r="A58" s="3" t="s">
        <v>22</v>
      </c>
      <c r="B58" s="10">
        <v>4</v>
      </c>
      <c r="C58" s="10" t="s">
        <v>23</v>
      </c>
      <c r="D58" s="11" t="s">
        <v>875</v>
      </c>
      <c r="E58" s="10" t="s">
        <v>24</v>
      </c>
      <c r="F58" s="10">
        <v>2818</v>
      </c>
      <c r="G58" s="3" t="s">
        <v>83</v>
      </c>
      <c r="H58" s="3" t="s">
        <v>26</v>
      </c>
      <c r="I58" s="3" t="s">
        <v>875</v>
      </c>
      <c r="J58" s="3" t="s">
        <v>876</v>
      </c>
      <c r="K58" s="12">
        <v>775.86</v>
      </c>
      <c r="L58" s="12">
        <v>124.14</v>
      </c>
      <c r="M58" s="12">
        <v>900</v>
      </c>
      <c r="N58" s="3" t="s">
        <v>878</v>
      </c>
      <c r="O58" s="3" t="s">
        <v>27</v>
      </c>
      <c r="P58" s="3" t="s">
        <v>28</v>
      </c>
      <c r="Q58" s="3" t="s">
        <v>877</v>
      </c>
      <c r="R58" s="3" t="s">
        <v>29</v>
      </c>
    </row>
    <row r="59" spans="1:18" s="14" customFormat="1" x14ac:dyDescent="0.25">
      <c r="A59" s="3" t="s">
        <v>22</v>
      </c>
      <c r="B59" s="10">
        <v>4</v>
      </c>
      <c r="C59" s="10" t="s">
        <v>23</v>
      </c>
      <c r="D59" s="11" t="s">
        <v>875</v>
      </c>
      <c r="E59" s="10" t="s">
        <v>24</v>
      </c>
      <c r="F59" s="10">
        <v>2819</v>
      </c>
      <c r="G59" s="3" t="s">
        <v>84</v>
      </c>
      <c r="H59" s="3" t="s">
        <v>26</v>
      </c>
      <c r="I59" s="3" t="s">
        <v>875</v>
      </c>
      <c r="J59" s="3" t="s">
        <v>876</v>
      </c>
      <c r="K59" s="12">
        <v>1550</v>
      </c>
      <c r="L59" s="12">
        <v>248</v>
      </c>
      <c r="M59" s="12">
        <v>1798</v>
      </c>
      <c r="N59" s="3" t="s">
        <v>878</v>
      </c>
      <c r="O59" s="3" t="s">
        <v>27</v>
      </c>
      <c r="P59" s="3" t="s">
        <v>28</v>
      </c>
      <c r="Q59" s="3" t="s">
        <v>877</v>
      </c>
      <c r="R59" s="3" t="s">
        <v>29</v>
      </c>
    </row>
    <row r="60" spans="1:18" x14ac:dyDescent="0.25">
      <c r="A60" s="3" t="s">
        <v>22</v>
      </c>
      <c r="B60" s="10">
        <v>4</v>
      </c>
      <c r="C60" s="10" t="s">
        <v>23</v>
      </c>
      <c r="D60" s="11" t="s">
        <v>875</v>
      </c>
      <c r="E60" s="10" t="s">
        <v>24</v>
      </c>
      <c r="F60" s="10">
        <v>2820</v>
      </c>
      <c r="G60" s="3" t="s">
        <v>85</v>
      </c>
      <c r="H60" s="3" t="s">
        <v>26</v>
      </c>
      <c r="I60" s="3" t="s">
        <v>875</v>
      </c>
      <c r="J60" s="3" t="s">
        <v>876</v>
      </c>
      <c r="K60" s="12">
        <v>688.79</v>
      </c>
      <c r="L60" s="12">
        <v>110.21</v>
      </c>
      <c r="M60" s="12">
        <v>799</v>
      </c>
      <c r="N60" s="3" t="s">
        <v>878</v>
      </c>
      <c r="O60" s="3" t="s">
        <v>27</v>
      </c>
      <c r="P60" s="3" t="s">
        <v>28</v>
      </c>
      <c r="Q60" s="3" t="s">
        <v>877</v>
      </c>
      <c r="R60" s="3" t="s">
        <v>29</v>
      </c>
    </row>
    <row r="61" spans="1:18" x14ac:dyDescent="0.25">
      <c r="A61" s="3" t="s">
        <v>22</v>
      </c>
      <c r="B61" s="10">
        <v>4</v>
      </c>
      <c r="C61" s="10" t="s">
        <v>23</v>
      </c>
      <c r="D61" s="11" t="s">
        <v>875</v>
      </c>
      <c r="E61" s="10" t="s">
        <v>24</v>
      </c>
      <c r="F61" s="10">
        <v>2821</v>
      </c>
      <c r="G61" s="3" t="s">
        <v>86</v>
      </c>
      <c r="H61" s="3" t="s">
        <v>26</v>
      </c>
      <c r="I61" s="3" t="s">
        <v>875</v>
      </c>
      <c r="J61" s="3" t="s">
        <v>876</v>
      </c>
      <c r="K61" s="12">
        <v>215.52</v>
      </c>
      <c r="L61" s="12">
        <v>34.479999999999997</v>
      </c>
      <c r="M61" s="12">
        <v>250</v>
      </c>
      <c r="N61" s="3" t="s">
        <v>878</v>
      </c>
      <c r="O61" s="3" t="s">
        <v>27</v>
      </c>
      <c r="P61" s="3" t="s">
        <v>28</v>
      </c>
      <c r="Q61" s="3" t="s">
        <v>877</v>
      </c>
      <c r="R61" s="3" t="s">
        <v>29</v>
      </c>
    </row>
    <row r="62" spans="1:18" x14ac:dyDescent="0.25">
      <c r="A62" s="3" t="s">
        <v>22</v>
      </c>
      <c r="B62" s="10">
        <v>4</v>
      </c>
      <c r="C62" s="10" t="s">
        <v>23</v>
      </c>
      <c r="D62" s="11" t="s">
        <v>875</v>
      </c>
      <c r="E62" s="10" t="s">
        <v>24</v>
      </c>
      <c r="F62" s="10">
        <v>2822</v>
      </c>
      <c r="G62" s="3" t="s">
        <v>87</v>
      </c>
      <c r="H62" s="3" t="s">
        <v>26</v>
      </c>
      <c r="I62" s="3" t="s">
        <v>875</v>
      </c>
      <c r="J62" s="3" t="s">
        <v>876</v>
      </c>
      <c r="K62" s="12">
        <v>258.62</v>
      </c>
      <c r="L62" s="12">
        <v>41.38</v>
      </c>
      <c r="M62" s="12">
        <v>300</v>
      </c>
      <c r="N62" s="3" t="s">
        <v>878</v>
      </c>
      <c r="O62" s="3" t="s">
        <v>27</v>
      </c>
      <c r="P62" s="3" t="s">
        <v>28</v>
      </c>
      <c r="Q62" s="3" t="s">
        <v>877</v>
      </c>
      <c r="R62" s="3" t="s">
        <v>29</v>
      </c>
    </row>
    <row r="63" spans="1:18" x14ac:dyDescent="0.25">
      <c r="A63" s="3" t="s">
        <v>22</v>
      </c>
      <c r="B63" s="10">
        <v>4</v>
      </c>
      <c r="C63" s="10" t="s">
        <v>23</v>
      </c>
      <c r="D63" s="11" t="s">
        <v>875</v>
      </c>
      <c r="E63" s="10" t="s">
        <v>24</v>
      </c>
      <c r="F63" s="10">
        <v>2823</v>
      </c>
      <c r="G63" s="3" t="s">
        <v>88</v>
      </c>
      <c r="H63" s="3" t="s">
        <v>26</v>
      </c>
      <c r="I63" s="3" t="s">
        <v>875</v>
      </c>
      <c r="J63" s="3" t="s">
        <v>876</v>
      </c>
      <c r="K63" s="12">
        <v>905.17</v>
      </c>
      <c r="L63" s="12">
        <v>144.83000000000001</v>
      </c>
      <c r="M63" s="12">
        <v>1050</v>
      </c>
      <c r="N63" s="3" t="s">
        <v>878</v>
      </c>
      <c r="O63" s="3" t="s">
        <v>27</v>
      </c>
      <c r="P63" s="3" t="s">
        <v>28</v>
      </c>
      <c r="Q63" s="3" t="s">
        <v>877</v>
      </c>
      <c r="R63" s="3" t="s">
        <v>29</v>
      </c>
    </row>
    <row r="64" spans="1:18" x14ac:dyDescent="0.25">
      <c r="A64" s="3" t="s">
        <v>22</v>
      </c>
      <c r="B64" s="10">
        <v>4</v>
      </c>
      <c r="C64" s="10" t="s">
        <v>23</v>
      </c>
      <c r="D64" s="11" t="s">
        <v>875</v>
      </c>
      <c r="E64" s="10" t="s">
        <v>24</v>
      </c>
      <c r="F64" s="10">
        <v>2824</v>
      </c>
      <c r="G64" s="3" t="s">
        <v>89</v>
      </c>
      <c r="H64" s="3" t="s">
        <v>26</v>
      </c>
      <c r="I64" s="3" t="s">
        <v>875</v>
      </c>
      <c r="J64" s="3" t="s">
        <v>876</v>
      </c>
      <c r="K64" s="12">
        <v>688.79</v>
      </c>
      <c r="L64" s="12">
        <v>110.21</v>
      </c>
      <c r="M64" s="12">
        <v>799</v>
      </c>
      <c r="N64" s="3" t="s">
        <v>878</v>
      </c>
      <c r="O64" s="3" t="s">
        <v>27</v>
      </c>
      <c r="P64" s="3" t="s">
        <v>28</v>
      </c>
      <c r="Q64" s="3" t="s">
        <v>877</v>
      </c>
      <c r="R64" s="3" t="s">
        <v>29</v>
      </c>
    </row>
    <row r="65" spans="1:18" x14ac:dyDescent="0.25">
      <c r="A65" s="3" t="s">
        <v>22</v>
      </c>
      <c r="B65" s="10">
        <v>4</v>
      </c>
      <c r="C65" s="10" t="s">
        <v>23</v>
      </c>
      <c r="D65" s="11" t="s">
        <v>875</v>
      </c>
      <c r="E65" s="10" t="s">
        <v>24</v>
      </c>
      <c r="F65" s="10">
        <v>2825</v>
      </c>
      <c r="G65" s="3" t="s">
        <v>90</v>
      </c>
      <c r="H65" s="3" t="s">
        <v>26</v>
      </c>
      <c r="I65" s="3" t="s">
        <v>875</v>
      </c>
      <c r="J65" s="3" t="s">
        <v>876</v>
      </c>
      <c r="K65" s="12">
        <v>732.76</v>
      </c>
      <c r="L65" s="12">
        <v>117.24</v>
      </c>
      <c r="M65" s="12">
        <v>850</v>
      </c>
      <c r="N65" s="3" t="s">
        <v>878</v>
      </c>
      <c r="O65" s="3" t="s">
        <v>27</v>
      </c>
      <c r="P65" s="3" t="s">
        <v>28</v>
      </c>
      <c r="Q65" s="3" t="s">
        <v>877</v>
      </c>
      <c r="R65" s="3" t="s">
        <v>29</v>
      </c>
    </row>
    <row r="66" spans="1:18" x14ac:dyDescent="0.25">
      <c r="A66" s="3" t="s">
        <v>22</v>
      </c>
      <c r="B66" s="10">
        <v>4</v>
      </c>
      <c r="C66" s="10" t="s">
        <v>23</v>
      </c>
      <c r="D66" s="11" t="s">
        <v>875</v>
      </c>
      <c r="E66" s="10" t="s">
        <v>24</v>
      </c>
      <c r="F66" s="10">
        <v>2826</v>
      </c>
      <c r="G66" s="3" t="s">
        <v>91</v>
      </c>
      <c r="H66" s="3" t="s">
        <v>26</v>
      </c>
      <c r="I66" s="3" t="s">
        <v>875</v>
      </c>
      <c r="J66" s="3" t="s">
        <v>876</v>
      </c>
      <c r="K66" s="12">
        <v>2155.17</v>
      </c>
      <c r="L66" s="12">
        <v>344.83</v>
      </c>
      <c r="M66" s="12">
        <v>2500</v>
      </c>
      <c r="N66" s="3" t="s">
        <v>878</v>
      </c>
      <c r="O66" s="3" t="s">
        <v>27</v>
      </c>
      <c r="P66" s="3" t="s">
        <v>28</v>
      </c>
      <c r="Q66" s="3" t="s">
        <v>877</v>
      </c>
      <c r="R66" s="3" t="s">
        <v>29</v>
      </c>
    </row>
    <row r="67" spans="1:18" x14ac:dyDescent="0.25">
      <c r="A67" s="3" t="s">
        <v>22</v>
      </c>
      <c r="B67" s="10">
        <v>4</v>
      </c>
      <c r="C67" s="10" t="s">
        <v>23</v>
      </c>
      <c r="D67" s="11" t="s">
        <v>875</v>
      </c>
      <c r="E67" s="10" t="s">
        <v>24</v>
      </c>
      <c r="F67" s="10">
        <v>2827</v>
      </c>
      <c r="G67" s="3" t="s">
        <v>92</v>
      </c>
      <c r="H67" s="3" t="s">
        <v>26</v>
      </c>
      <c r="I67" s="3" t="s">
        <v>875</v>
      </c>
      <c r="J67" s="3" t="s">
        <v>876</v>
      </c>
      <c r="K67" s="12">
        <v>1551.72</v>
      </c>
      <c r="L67" s="12">
        <v>248.28</v>
      </c>
      <c r="M67" s="12">
        <v>1800</v>
      </c>
      <c r="N67" s="3" t="s">
        <v>878</v>
      </c>
      <c r="O67" s="3" t="s">
        <v>27</v>
      </c>
      <c r="P67" s="3" t="s">
        <v>28</v>
      </c>
      <c r="Q67" s="3" t="s">
        <v>877</v>
      </c>
      <c r="R67" s="3" t="s">
        <v>29</v>
      </c>
    </row>
    <row r="68" spans="1:18" x14ac:dyDescent="0.25">
      <c r="A68" s="3" t="s">
        <v>22</v>
      </c>
      <c r="B68" s="10">
        <v>4</v>
      </c>
      <c r="C68" s="10" t="s">
        <v>23</v>
      </c>
      <c r="D68" s="11" t="s">
        <v>875</v>
      </c>
      <c r="E68" s="10" t="s">
        <v>24</v>
      </c>
      <c r="F68" s="10">
        <v>2828</v>
      </c>
      <c r="G68" s="3" t="s">
        <v>93</v>
      </c>
      <c r="H68" s="3" t="s">
        <v>26</v>
      </c>
      <c r="I68" s="3" t="s">
        <v>875</v>
      </c>
      <c r="J68" s="3" t="s">
        <v>876</v>
      </c>
      <c r="K68" s="12">
        <v>430.17</v>
      </c>
      <c r="L68" s="12">
        <v>68.83</v>
      </c>
      <c r="M68" s="12">
        <v>499</v>
      </c>
      <c r="N68" s="3" t="s">
        <v>878</v>
      </c>
      <c r="O68" s="3" t="s">
        <v>27</v>
      </c>
      <c r="P68" s="3" t="s">
        <v>28</v>
      </c>
      <c r="Q68" s="3" t="s">
        <v>877</v>
      </c>
      <c r="R68" s="3" t="s">
        <v>29</v>
      </c>
    </row>
    <row r="69" spans="1:18" x14ac:dyDescent="0.25">
      <c r="A69" s="15" t="s">
        <v>41</v>
      </c>
      <c r="B69" s="16">
        <v>4</v>
      </c>
      <c r="C69" s="16" t="s">
        <v>23</v>
      </c>
      <c r="D69" s="11" t="s">
        <v>875</v>
      </c>
      <c r="E69" s="16" t="s">
        <v>24</v>
      </c>
      <c r="F69" s="16">
        <v>2829</v>
      </c>
      <c r="G69" s="15" t="s">
        <v>94</v>
      </c>
      <c r="H69" s="15" t="s">
        <v>26</v>
      </c>
      <c r="I69" s="3" t="s">
        <v>875</v>
      </c>
      <c r="J69" s="3" t="s">
        <v>876</v>
      </c>
      <c r="K69" s="17">
        <v>0</v>
      </c>
      <c r="L69" s="17">
        <v>0</v>
      </c>
      <c r="M69" s="17">
        <v>0</v>
      </c>
      <c r="N69" s="3" t="s">
        <v>878</v>
      </c>
      <c r="O69" s="15" t="s">
        <v>27</v>
      </c>
      <c r="P69" s="15" t="s">
        <v>28</v>
      </c>
      <c r="Q69" s="3" t="s">
        <v>877</v>
      </c>
      <c r="R69" s="15" t="s">
        <v>29</v>
      </c>
    </row>
    <row r="70" spans="1:18" x14ac:dyDescent="0.25">
      <c r="A70" s="3" t="s">
        <v>22</v>
      </c>
      <c r="B70" s="10">
        <v>4</v>
      </c>
      <c r="C70" s="10" t="s">
        <v>23</v>
      </c>
      <c r="D70" s="11" t="s">
        <v>875</v>
      </c>
      <c r="E70" s="10" t="s">
        <v>24</v>
      </c>
      <c r="F70" s="10">
        <v>2830</v>
      </c>
      <c r="G70" s="3" t="s">
        <v>95</v>
      </c>
      <c r="H70" s="3" t="s">
        <v>26</v>
      </c>
      <c r="I70" s="3" t="s">
        <v>875</v>
      </c>
      <c r="J70" s="3" t="s">
        <v>876</v>
      </c>
      <c r="K70" s="12">
        <v>818.97</v>
      </c>
      <c r="L70" s="12">
        <v>131.04</v>
      </c>
      <c r="M70" s="12">
        <v>950.01</v>
      </c>
      <c r="N70" s="3" t="s">
        <v>878</v>
      </c>
      <c r="O70" s="3" t="s">
        <v>27</v>
      </c>
      <c r="P70" s="3" t="s">
        <v>28</v>
      </c>
      <c r="Q70" s="3" t="s">
        <v>877</v>
      </c>
      <c r="R70" s="3" t="s">
        <v>29</v>
      </c>
    </row>
    <row r="71" spans="1:18" x14ac:dyDescent="0.25">
      <c r="A71" s="3" t="s">
        <v>22</v>
      </c>
      <c r="B71" s="10">
        <v>4</v>
      </c>
      <c r="C71" s="10" t="s">
        <v>23</v>
      </c>
      <c r="D71" s="11" t="s">
        <v>875</v>
      </c>
      <c r="E71" s="10" t="s">
        <v>24</v>
      </c>
      <c r="F71" s="10">
        <v>2831</v>
      </c>
      <c r="G71" s="3" t="s">
        <v>96</v>
      </c>
      <c r="H71" s="3" t="s">
        <v>26</v>
      </c>
      <c r="I71" s="3" t="s">
        <v>875</v>
      </c>
      <c r="J71" s="3" t="s">
        <v>876</v>
      </c>
      <c r="K71" s="12">
        <v>129.31</v>
      </c>
      <c r="L71" s="12">
        <v>20.69</v>
      </c>
      <c r="M71" s="12">
        <v>150</v>
      </c>
      <c r="N71" s="3" t="s">
        <v>878</v>
      </c>
      <c r="O71" s="3" t="s">
        <v>27</v>
      </c>
      <c r="P71" s="3" t="s">
        <v>28</v>
      </c>
      <c r="Q71" s="3" t="s">
        <v>877</v>
      </c>
      <c r="R71" s="3" t="s">
        <v>29</v>
      </c>
    </row>
    <row r="72" spans="1:18" x14ac:dyDescent="0.25">
      <c r="A72" s="3" t="s">
        <v>22</v>
      </c>
      <c r="B72" s="10">
        <v>4</v>
      </c>
      <c r="C72" s="10" t="s">
        <v>23</v>
      </c>
      <c r="D72" s="11" t="s">
        <v>875</v>
      </c>
      <c r="E72" s="10" t="s">
        <v>24</v>
      </c>
      <c r="F72" s="10">
        <v>2832</v>
      </c>
      <c r="G72" s="3" t="s">
        <v>97</v>
      </c>
      <c r="H72" s="3" t="s">
        <v>26</v>
      </c>
      <c r="I72" s="3" t="s">
        <v>875</v>
      </c>
      <c r="J72" s="3" t="s">
        <v>876</v>
      </c>
      <c r="K72" s="12">
        <v>474.15</v>
      </c>
      <c r="L72" s="12">
        <v>75.86</v>
      </c>
      <c r="M72" s="12">
        <v>550.01</v>
      </c>
      <c r="N72" s="3" t="s">
        <v>878</v>
      </c>
      <c r="O72" s="3" t="s">
        <v>98</v>
      </c>
      <c r="P72" s="3" t="s">
        <v>28</v>
      </c>
      <c r="Q72" s="3" t="s">
        <v>877</v>
      </c>
      <c r="R72" s="3" t="s">
        <v>29</v>
      </c>
    </row>
    <row r="73" spans="1:18" x14ac:dyDescent="0.25">
      <c r="A73" s="3" t="s">
        <v>22</v>
      </c>
      <c r="B73" s="10">
        <v>4</v>
      </c>
      <c r="C73" s="10" t="s">
        <v>23</v>
      </c>
      <c r="D73" s="11" t="s">
        <v>875</v>
      </c>
      <c r="E73" s="10" t="s">
        <v>24</v>
      </c>
      <c r="F73" s="10">
        <v>2833</v>
      </c>
      <c r="G73" s="3" t="s">
        <v>99</v>
      </c>
      <c r="H73" s="3" t="s">
        <v>26</v>
      </c>
      <c r="I73" s="3" t="s">
        <v>875</v>
      </c>
      <c r="J73" s="3" t="s">
        <v>876</v>
      </c>
      <c r="K73" s="12">
        <v>750</v>
      </c>
      <c r="L73" s="12">
        <v>120</v>
      </c>
      <c r="M73" s="12">
        <v>870</v>
      </c>
      <c r="N73" s="3" t="s">
        <v>878</v>
      </c>
      <c r="O73" s="3" t="s">
        <v>27</v>
      </c>
      <c r="P73" s="3" t="s">
        <v>28</v>
      </c>
      <c r="Q73" s="3" t="s">
        <v>877</v>
      </c>
      <c r="R73" s="3" t="s">
        <v>29</v>
      </c>
    </row>
    <row r="74" spans="1:18" x14ac:dyDescent="0.25">
      <c r="A74" s="3" t="s">
        <v>22</v>
      </c>
      <c r="B74" s="10">
        <v>4</v>
      </c>
      <c r="C74" s="10" t="s">
        <v>23</v>
      </c>
      <c r="D74" s="11" t="s">
        <v>875</v>
      </c>
      <c r="E74" s="10" t="s">
        <v>24</v>
      </c>
      <c r="F74" s="10">
        <v>2834</v>
      </c>
      <c r="G74" s="3" t="s">
        <v>100</v>
      </c>
      <c r="H74" s="3" t="s">
        <v>26</v>
      </c>
      <c r="I74" s="3" t="s">
        <v>875</v>
      </c>
      <c r="J74" s="3" t="s">
        <v>876</v>
      </c>
      <c r="K74" s="12">
        <v>732.76</v>
      </c>
      <c r="L74" s="12">
        <v>117.24</v>
      </c>
      <c r="M74" s="12">
        <v>850</v>
      </c>
      <c r="N74" s="3" t="s">
        <v>878</v>
      </c>
      <c r="O74" s="3" t="s">
        <v>27</v>
      </c>
      <c r="P74" s="3" t="s">
        <v>28</v>
      </c>
      <c r="Q74" s="3" t="s">
        <v>877</v>
      </c>
      <c r="R74" s="3" t="s">
        <v>29</v>
      </c>
    </row>
    <row r="75" spans="1:18" x14ac:dyDescent="0.25">
      <c r="A75" s="3" t="s">
        <v>22</v>
      </c>
      <c r="B75" s="10">
        <v>4</v>
      </c>
      <c r="C75" s="10" t="s">
        <v>23</v>
      </c>
      <c r="D75" s="11" t="s">
        <v>875</v>
      </c>
      <c r="E75" s="10" t="s">
        <v>24</v>
      </c>
      <c r="F75" s="10">
        <v>2835</v>
      </c>
      <c r="G75" s="3" t="s">
        <v>101</v>
      </c>
      <c r="H75" s="3" t="s">
        <v>26</v>
      </c>
      <c r="I75" s="3" t="s">
        <v>875</v>
      </c>
      <c r="J75" s="3" t="s">
        <v>876</v>
      </c>
      <c r="K75" s="12">
        <v>560.35</v>
      </c>
      <c r="L75" s="12">
        <v>89.66</v>
      </c>
      <c r="M75" s="12">
        <v>650.01</v>
      </c>
      <c r="N75" s="3" t="s">
        <v>878</v>
      </c>
      <c r="O75" s="3" t="s">
        <v>27</v>
      </c>
      <c r="P75" s="3" t="s">
        <v>28</v>
      </c>
      <c r="Q75" s="3" t="s">
        <v>877</v>
      </c>
      <c r="R75" s="3" t="s">
        <v>29</v>
      </c>
    </row>
    <row r="76" spans="1:18" x14ac:dyDescent="0.25">
      <c r="A76" s="3" t="s">
        <v>22</v>
      </c>
      <c r="B76" s="10">
        <v>4</v>
      </c>
      <c r="C76" s="10" t="s">
        <v>23</v>
      </c>
      <c r="D76" s="11" t="s">
        <v>875</v>
      </c>
      <c r="E76" s="10" t="s">
        <v>24</v>
      </c>
      <c r="F76" s="10">
        <v>2836</v>
      </c>
      <c r="G76" s="3" t="s">
        <v>102</v>
      </c>
      <c r="H76" s="3" t="s">
        <v>26</v>
      </c>
      <c r="I76" s="3" t="s">
        <v>875</v>
      </c>
      <c r="J76" s="3" t="s">
        <v>876</v>
      </c>
      <c r="K76" s="12">
        <v>431</v>
      </c>
      <c r="L76" s="12">
        <v>68.959999999999994</v>
      </c>
      <c r="M76" s="12">
        <v>499.96</v>
      </c>
      <c r="N76" s="3" t="s">
        <v>878</v>
      </c>
      <c r="O76" s="3" t="s">
        <v>27</v>
      </c>
      <c r="P76" s="3" t="s">
        <v>28</v>
      </c>
      <c r="Q76" s="3" t="s">
        <v>877</v>
      </c>
      <c r="R76" s="3" t="s">
        <v>29</v>
      </c>
    </row>
    <row r="77" spans="1:18" x14ac:dyDescent="0.25">
      <c r="A77" s="3" t="s">
        <v>22</v>
      </c>
      <c r="B77" s="10">
        <v>4</v>
      </c>
      <c r="C77" s="10" t="s">
        <v>23</v>
      </c>
      <c r="D77" s="11" t="s">
        <v>875</v>
      </c>
      <c r="E77" s="10" t="s">
        <v>24</v>
      </c>
      <c r="F77" s="10">
        <v>2840</v>
      </c>
      <c r="G77" s="3" t="s">
        <v>103</v>
      </c>
      <c r="H77" s="3" t="s">
        <v>26</v>
      </c>
      <c r="I77" s="3" t="s">
        <v>875</v>
      </c>
      <c r="J77" s="3" t="s">
        <v>876</v>
      </c>
      <c r="K77" s="12">
        <v>172.41</v>
      </c>
      <c r="L77" s="12">
        <v>27.59</v>
      </c>
      <c r="M77" s="12">
        <v>200</v>
      </c>
      <c r="N77" s="3" t="s">
        <v>878</v>
      </c>
      <c r="O77" s="3" t="s">
        <v>27</v>
      </c>
      <c r="P77" s="3" t="s">
        <v>28</v>
      </c>
      <c r="Q77" s="3" t="s">
        <v>877</v>
      </c>
      <c r="R77" s="3" t="s">
        <v>29</v>
      </c>
    </row>
    <row r="78" spans="1:18" x14ac:dyDescent="0.25">
      <c r="A78" s="3" t="s">
        <v>22</v>
      </c>
      <c r="B78" s="10">
        <v>4</v>
      </c>
      <c r="C78" s="10" t="s">
        <v>23</v>
      </c>
      <c r="D78" s="11" t="s">
        <v>875</v>
      </c>
      <c r="E78" s="10" t="s">
        <v>24</v>
      </c>
      <c r="F78" s="10">
        <v>2841</v>
      </c>
      <c r="G78" s="3" t="s">
        <v>103</v>
      </c>
      <c r="H78" s="3" t="s">
        <v>26</v>
      </c>
      <c r="I78" s="3" t="s">
        <v>875</v>
      </c>
      <c r="J78" s="3" t="s">
        <v>876</v>
      </c>
      <c r="K78" s="12">
        <v>685.34</v>
      </c>
      <c r="L78" s="12">
        <v>109.66</v>
      </c>
      <c r="M78" s="12">
        <v>795</v>
      </c>
      <c r="N78" s="3" t="s">
        <v>878</v>
      </c>
      <c r="O78" s="3" t="s">
        <v>27</v>
      </c>
      <c r="P78" s="3" t="s">
        <v>28</v>
      </c>
      <c r="Q78" s="3" t="s">
        <v>877</v>
      </c>
      <c r="R78" s="3" t="s">
        <v>29</v>
      </c>
    </row>
    <row r="79" spans="1:18" x14ac:dyDescent="0.25">
      <c r="A79" s="3" t="s">
        <v>22</v>
      </c>
      <c r="B79" s="10">
        <v>4</v>
      </c>
      <c r="C79" s="10" t="s">
        <v>23</v>
      </c>
      <c r="D79" s="11" t="s">
        <v>875</v>
      </c>
      <c r="E79" s="10" t="s">
        <v>24</v>
      </c>
      <c r="F79" s="10">
        <v>2842</v>
      </c>
      <c r="G79" s="3" t="s">
        <v>103</v>
      </c>
      <c r="H79" s="3" t="s">
        <v>26</v>
      </c>
      <c r="I79" s="3" t="s">
        <v>875</v>
      </c>
      <c r="J79" s="3" t="s">
        <v>876</v>
      </c>
      <c r="K79" s="12">
        <v>861.21</v>
      </c>
      <c r="L79" s="12">
        <v>137.79</v>
      </c>
      <c r="M79" s="12">
        <v>999</v>
      </c>
      <c r="N79" s="3" t="s">
        <v>878</v>
      </c>
      <c r="O79" s="3" t="s">
        <v>27</v>
      </c>
      <c r="P79" s="3" t="s">
        <v>28</v>
      </c>
      <c r="Q79" s="3" t="s">
        <v>877</v>
      </c>
      <c r="R79" s="3" t="s">
        <v>29</v>
      </c>
    </row>
    <row r="80" spans="1:18" x14ac:dyDescent="0.25">
      <c r="A80" s="3" t="s">
        <v>22</v>
      </c>
      <c r="B80" s="10">
        <v>4</v>
      </c>
      <c r="C80" s="10" t="s">
        <v>23</v>
      </c>
      <c r="D80" s="11" t="s">
        <v>875</v>
      </c>
      <c r="E80" s="10" t="s">
        <v>24</v>
      </c>
      <c r="F80" s="10">
        <v>2843</v>
      </c>
      <c r="G80" s="3" t="s">
        <v>103</v>
      </c>
      <c r="H80" s="3" t="s">
        <v>26</v>
      </c>
      <c r="I80" s="3" t="s">
        <v>875</v>
      </c>
      <c r="J80" s="3" t="s">
        <v>876</v>
      </c>
      <c r="K80" s="12">
        <v>688.79</v>
      </c>
      <c r="L80" s="12">
        <v>110.21</v>
      </c>
      <c r="M80" s="12">
        <v>799</v>
      </c>
      <c r="N80" s="3" t="s">
        <v>878</v>
      </c>
      <c r="O80" s="3" t="s">
        <v>27</v>
      </c>
      <c r="P80" s="3" t="s">
        <v>28</v>
      </c>
      <c r="Q80" s="3" t="s">
        <v>877</v>
      </c>
      <c r="R80" s="3" t="s">
        <v>29</v>
      </c>
    </row>
    <row r="81" spans="1:18" x14ac:dyDescent="0.25">
      <c r="A81" s="3" t="s">
        <v>22</v>
      </c>
      <c r="B81" s="10">
        <v>4</v>
      </c>
      <c r="C81" s="10" t="s">
        <v>23</v>
      </c>
      <c r="D81" s="11" t="s">
        <v>875</v>
      </c>
      <c r="E81" s="10" t="s">
        <v>24</v>
      </c>
      <c r="F81" s="10">
        <v>2844</v>
      </c>
      <c r="G81" s="3" t="s">
        <v>103</v>
      </c>
      <c r="H81" s="3" t="s">
        <v>26</v>
      </c>
      <c r="I81" s="3" t="s">
        <v>875</v>
      </c>
      <c r="J81" s="3" t="s">
        <v>876</v>
      </c>
      <c r="K81" s="12">
        <v>688.79</v>
      </c>
      <c r="L81" s="12">
        <v>110.21</v>
      </c>
      <c r="M81" s="12">
        <v>799</v>
      </c>
      <c r="N81" s="3" t="s">
        <v>878</v>
      </c>
      <c r="O81" s="3" t="s">
        <v>27</v>
      </c>
      <c r="P81" s="3" t="s">
        <v>28</v>
      </c>
      <c r="Q81" s="3" t="s">
        <v>877</v>
      </c>
      <c r="R81" s="3" t="s">
        <v>29</v>
      </c>
    </row>
    <row r="82" spans="1:18" s="14" customFormat="1" x14ac:dyDescent="0.25">
      <c r="A82" s="3" t="s">
        <v>22</v>
      </c>
      <c r="B82" s="10">
        <v>4</v>
      </c>
      <c r="C82" s="10" t="s">
        <v>23</v>
      </c>
      <c r="D82" s="11" t="s">
        <v>875</v>
      </c>
      <c r="E82" s="10" t="s">
        <v>24</v>
      </c>
      <c r="F82" s="10">
        <v>2845</v>
      </c>
      <c r="G82" s="3" t="s">
        <v>103</v>
      </c>
      <c r="H82" s="3" t="s">
        <v>26</v>
      </c>
      <c r="I82" s="3" t="s">
        <v>875</v>
      </c>
      <c r="J82" s="3" t="s">
        <v>876</v>
      </c>
      <c r="K82" s="12">
        <v>688.79</v>
      </c>
      <c r="L82" s="12">
        <v>110.21</v>
      </c>
      <c r="M82" s="12">
        <v>799</v>
      </c>
      <c r="N82" s="3" t="s">
        <v>878</v>
      </c>
      <c r="O82" s="3" t="s">
        <v>27</v>
      </c>
      <c r="P82" s="3" t="s">
        <v>28</v>
      </c>
      <c r="Q82" s="3" t="s">
        <v>877</v>
      </c>
      <c r="R82" s="3" t="s">
        <v>29</v>
      </c>
    </row>
    <row r="83" spans="1:18" x14ac:dyDescent="0.25">
      <c r="A83" s="3" t="s">
        <v>22</v>
      </c>
      <c r="B83" s="10">
        <v>4</v>
      </c>
      <c r="C83" s="10" t="s">
        <v>23</v>
      </c>
      <c r="D83" s="11" t="s">
        <v>875</v>
      </c>
      <c r="E83" s="10" t="s">
        <v>24</v>
      </c>
      <c r="F83" s="10">
        <v>2846</v>
      </c>
      <c r="G83" s="3" t="s">
        <v>103</v>
      </c>
      <c r="H83" s="3" t="s">
        <v>26</v>
      </c>
      <c r="I83" s="3" t="s">
        <v>875</v>
      </c>
      <c r="J83" s="3" t="s">
        <v>876</v>
      </c>
      <c r="K83" s="12">
        <v>4481.8999999999996</v>
      </c>
      <c r="L83" s="12">
        <v>717.1</v>
      </c>
      <c r="M83" s="12">
        <v>5199</v>
      </c>
      <c r="N83" s="3" t="s">
        <v>878</v>
      </c>
      <c r="O83" s="3" t="s">
        <v>27</v>
      </c>
      <c r="P83" s="3" t="s">
        <v>28</v>
      </c>
      <c r="Q83" s="3" t="s">
        <v>877</v>
      </c>
      <c r="R83" s="3" t="s">
        <v>29</v>
      </c>
    </row>
    <row r="84" spans="1:18" x14ac:dyDescent="0.25">
      <c r="A84" s="3" t="s">
        <v>22</v>
      </c>
      <c r="B84" s="10">
        <v>4</v>
      </c>
      <c r="C84" s="10" t="s">
        <v>23</v>
      </c>
      <c r="D84" s="11" t="s">
        <v>875</v>
      </c>
      <c r="E84" s="10" t="s">
        <v>24</v>
      </c>
      <c r="F84" s="10">
        <v>2847</v>
      </c>
      <c r="G84" s="3" t="s">
        <v>103</v>
      </c>
      <c r="H84" s="3" t="s">
        <v>26</v>
      </c>
      <c r="I84" s="3" t="s">
        <v>875</v>
      </c>
      <c r="J84" s="3" t="s">
        <v>876</v>
      </c>
      <c r="K84" s="12">
        <v>344.83</v>
      </c>
      <c r="L84" s="12">
        <v>55.17</v>
      </c>
      <c r="M84" s="12">
        <v>400</v>
      </c>
      <c r="N84" s="3" t="s">
        <v>878</v>
      </c>
      <c r="O84" s="3" t="s">
        <v>27</v>
      </c>
      <c r="P84" s="3" t="s">
        <v>28</v>
      </c>
      <c r="Q84" s="3" t="s">
        <v>877</v>
      </c>
      <c r="R84" s="3" t="s">
        <v>29</v>
      </c>
    </row>
    <row r="85" spans="1:18" x14ac:dyDescent="0.25">
      <c r="A85" s="3" t="s">
        <v>104</v>
      </c>
      <c r="B85" s="10">
        <v>3.3</v>
      </c>
      <c r="C85" s="10" t="s">
        <v>23</v>
      </c>
      <c r="D85" s="11" t="s">
        <v>875</v>
      </c>
      <c r="F85" s="10"/>
      <c r="G85" s="3" t="s">
        <v>105</v>
      </c>
      <c r="H85" s="3" t="s">
        <v>26</v>
      </c>
      <c r="I85" s="3" t="s">
        <v>875</v>
      </c>
      <c r="J85" s="3" t="s">
        <v>876</v>
      </c>
      <c r="K85" s="12">
        <v>1560</v>
      </c>
      <c r="L85" s="12">
        <v>249.6</v>
      </c>
      <c r="M85" s="12">
        <v>1809.6</v>
      </c>
      <c r="N85" s="3" t="s">
        <v>878</v>
      </c>
      <c r="O85" s="3" t="s">
        <v>72</v>
      </c>
      <c r="P85" s="3" t="s">
        <v>28</v>
      </c>
      <c r="Q85" s="3" t="s">
        <v>877</v>
      </c>
      <c r="R85" s="3" t="s">
        <v>29</v>
      </c>
    </row>
    <row r="86" spans="1:18" x14ac:dyDescent="0.25">
      <c r="A86" s="3" t="s">
        <v>104</v>
      </c>
      <c r="B86" s="10">
        <v>3.3</v>
      </c>
      <c r="C86" s="10" t="s">
        <v>23</v>
      </c>
      <c r="D86" s="11" t="s">
        <v>875</v>
      </c>
      <c r="F86" s="10"/>
      <c r="G86" s="3" t="s">
        <v>106</v>
      </c>
      <c r="H86" s="3" t="s">
        <v>26</v>
      </c>
      <c r="I86" s="3" t="s">
        <v>875</v>
      </c>
      <c r="J86" s="3" t="s">
        <v>876</v>
      </c>
      <c r="K86" s="12">
        <v>1560</v>
      </c>
      <c r="L86" s="12">
        <v>249.6</v>
      </c>
      <c r="M86" s="12">
        <v>1809.6</v>
      </c>
      <c r="N86" s="3" t="s">
        <v>878</v>
      </c>
      <c r="O86" s="3" t="s">
        <v>72</v>
      </c>
      <c r="P86" s="3" t="s">
        <v>28</v>
      </c>
      <c r="Q86" s="3" t="s">
        <v>877</v>
      </c>
      <c r="R86" s="3" t="s">
        <v>29</v>
      </c>
    </row>
    <row r="87" spans="1:18" x14ac:dyDescent="0.25">
      <c r="A87" s="3" t="s">
        <v>104</v>
      </c>
      <c r="B87" s="10">
        <v>3.3</v>
      </c>
      <c r="C87" s="10" t="s">
        <v>23</v>
      </c>
      <c r="D87" s="11" t="s">
        <v>875</v>
      </c>
      <c r="F87" s="10"/>
      <c r="G87" s="3" t="s">
        <v>107</v>
      </c>
      <c r="H87" s="3" t="s">
        <v>26</v>
      </c>
      <c r="I87" s="3" t="s">
        <v>875</v>
      </c>
      <c r="J87" s="3" t="s">
        <v>876</v>
      </c>
      <c r="K87" s="12">
        <v>1760</v>
      </c>
      <c r="L87" s="12">
        <v>281.60000000000002</v>
      </c>
      <c r="M87" s="12">
        <v>2041.6</v>
      </c>
      <c r="N87" s="3" t="s">
        <v>878</v>
      </c>
      <c r="O87" s="3" t="s">
        <v>72</v>
      </c>
      <c r="P87" s="3" t="s">
        <v>28</v>
      </c>
      <c r="Q87" s="3" t="s">
        <v>877</v>
      </c>
      <c r="R87" s="3" t="s">
        <v>29</v>
      </c>
    </row>
    <row r="88" spans="1:18" x14ac:dyDescent="0.25">
      <c r="A88" s="3" t="s">
        <v>104</v>
      </c>
      <c r="B88" s="10">
        <v>3.3</v>
      </c>
      <c r="C88" s="10" t="s">
        <v>23</v>
      </c>
      <c r="D88" s="11" t="s">
        <v>875</v>
      </c>
      <c r="F88" s="10"/>
      <c r="G88" s="3" t="s">
        <v>108</v>
      </c>
      <c r="H88" s="3" t="s">
        <v>26</v>
      </c>
      <c r="I88" s="3" t="s">
        <v>875</v>
      </c>
      <c r="J88" s="3" t="s">
        <v>876</v>
      </c>
      <c r="K88" s="12">
        <v>1678</v>
      </c>
      <c r="L88" s="12">
        <v>268.48</v>
      </c>
      <c r="M88" s="12">
        <v>1946.48</v>
      </c>
      <c r="N88" s="3" t="s">
        <v>878</v>
      </c>
      <c r="O88" s="3" t="s">
        <v>72</v>
      </c>
      <c r="P88" s="3" t="s">
        <v>28</v>
      </c>
      <c r="Q88" s="3" t="s">
        <v>877</v>
      </c>
      <c r="R88" s="3" t="s">
        <v>29</v>
      </c>
    </row>
    <row r="89" spans="1:18" x14ac:dyDescent="0.25">
      <c r="A89" s="3" t="s">
        <v>104</v>
      </c>
      <c r="B89" s="10">
        <v>3.3</v>
      </c>
      <c r="C89" s="10" t="s">
        <v>23</v>
      </c>
      <c r="D89" s="11" t="s">
        <v>875</v>
      </c>
      <c r="F89" s="10"/>
      <c r="G89" s="3" t="s">
        <v>109</v>
      </c>
      <c r="H89" s="3" t="s">
        <v>26</v>
      </c>
      <c r="I89" s="3" t="s">
        <v>875</v>
      </c>
      <c r="J89" s="3" t="s">
        <v>876</v>
      </c>
      <c r="K89" s="12">
        <v>1678</v>
      </c>
      <c r="L89" s="12">
        <v>268.48</v>
      </c>
      <c r="M89" s="12">
        <v>1946.48</v>
      </c>
      <c r="N89" s="3" t="s">
        <v>878</v>
      </c>
      <c r="O89" s="3" t="s">
        <v>72</v>
      </c>
      <c r="P89" s="3" t="s">
        <v>28</v>
      </c>
      <c r="Q89" s="3" t="s">
        <v>877</v>
      </c>
      <c r="R89" s="3" t="s">
        <v>29</v>
      </c>
    </row>
    <row r="90" spans="1:18" x14ac:dyDescent="0.25">
      <c r="A90" s="3" t="s">
        <v>104</v>
      </c>
      <c r="B90" s="10">
        <v>3.3</v>
      </c>
      <c r="C90" s="10" t="s">
        <v>23</v>
      </c>
      <c r="D90" s="11" t="s">
        <v>875</v>
      </c>
      <c r="E90" s="14"/>
      <c r="F90" s="10"/>
      <c r="G90" s="3" t="s">
        <v>110</v>
      </c>
      <c r="H90" s="3" t="s">
        <v>26</v>
      </c>
      <c r="I90" s="3" t="s">
        <v>875</v>
      </c>
      <c r="J90" s="3" t="s">
        <v>876</v>
      </c>
      <c r="K90" s="12">
        <v>1750</v>
      </c>
      <c r="L90" s="12">
        <v>280</v>
      </c>
      <c r="M90" s="12">
        <v>2030</v>
      </c>
      <c r="N90" s="3" t="s">
        <v>878</v>
      </c>
      <c r="O90" s="3" t="s">
        <v>72</v>
      </c>
      <c r="P90" s="3" t="s">
        <v>28</v>
      </c>
      <c r="Q90" s="3" t="s">
        <v>877</v>
      </c>
      <c r="R90" s="3" t="s">
        <v>29</v>
      </c>
    </row>
    <row r="91" spans="1:18" x14ac:dyDescent="0.25">
      <c r="A91" s="3" t="s">
        <v>104</v>
      </c>
      <c r="B91" s="10">
        <v>3.3</v>
      </c>
      <c r="C91" s="10" t="s">
        <v>23</v>
      </c>
      <c r="D91" s="11" t="s">
        <v>875</v>
      </c>
      <c r="F91" s="10"/>
      <c r="G91" s="3" t="s">
        <v>111</v>
      </c>
      <c r="H91" s="3" t="s">
        <v>26</v>
      </c>
      <c r="I91" s="3" t="s">
        <v>875</v>
      </c>
      <c r="J91" s="3" t="s">
        <v>876</v>
      </c>
      <c r="K91" s="12">
        <v>1789</v>
      </c>
      <c r="L91" s="12">
        <v>286.24</v>
      </c>
      <c r="M91" s="12">
        <v>2075.2399999999998</v>
      </c>
      <c r="N91" s="3" t="s">
        <v>878</v>
      </c>
      <c r="O91" s="3" t="s">
        <v>72</v>
      </c>
      <c r="P91" s="3" t="s">
        <v>28</v>
      </c>
      <c r="Q91" s="3" t="s">
        <v>877</v>
      </c>
      <c r="R91" s="3" t="s">
        <v>29</v>
      </c>
    </row>
    <row r="92" spans="1:18" x14ac:dyDescent="0.25">
      <c r="A92" s="3" t="s">
        <v>104</v>
      </c>
      <c r="B92" s="10">
        <v>3.3</v>
      </c>
      <c r="C92" s="10" t="s">
        <v>23</v>
      </c>
      <c r="D92" s="11" t="s">
        <v>875</v>
      </c>
      <c r="F92" s="10"/>
      <c r="G92" s="3" t="s">
        <v>112</v>
      </c>
      <c r="H92" s="3" t="s">
        <v>26</v>
      </c>
      <c r="I92" s="3" t="s">
        <v>875</v>
      </c>
      <c r="J92" s="3" t="s">
        <v>876</v>
      </c>
      <c r="K92" s="12">
        <v>1700</v>
      </c>
      <c r="L92" s="12">
        <v>272</v>
      </c>
      <c r="M92" s="12">
        <v>1972</v>
      </c>
      <c r="N92" s="3" t="s">
        <v>878</v>
      </c>
      <c r="O92" s="3" t="s">
        <v>72</v>
      </c>
      <c r="P92" s="3" t="s">
        <v>28</v>
      </c>
      <c r="Q92" s="3" t="s">
        <v>877</v>
      </c>
      <c r="R92" s="3" t="s">
        <v>29</v>
      </c>
    </row>
    <row r="93" spans="1:18" x14ac:dyDescent="0.25">
      <c r="A93" s="3" t="s">
        <v>104</v>
      </c>
      <c r="B93" s="10">
        <v>3.3</v>
      </c>
      <c r="C93" s="10" t="s">
        <v>23</v>
      </c>
      <c r="D93" s="11" t="s">
        <v>875</v>
      </c>
      <c r="F93" s="10"/>
      <c r="G93" s="3" t="s">
        <v>113</v>
      </c>
      <c r="H93" s="3" t="s">
        <v>26</v>
      </c>
      <c r="I93" s="3" t="s">
        <v>875</v>
      </c>
      <c r="J93" s="3" t="s">
        <v>876</v>
      </c>
      <c r="K93" s="12">
        <v>1760</v>
      </c>
      <c r="L93" s="12">
        <v>281.60000000000002</v>
      </c>
      <c r="M93" s="12">
        <v>2041.6</v>
      </c>
      <c r="N93" s="3" t="s">
        <v>878</v>
      </c>
      <c r="O93" s="3" t="s">
        <v>72</v>
      </c>
      <c r="P93" s="3" t="s">
        <v>28</v>
      </c>
      <c r="Q93" s="3" t="s">
        <v>877</v>
      </c>
      <c r="R93" s="3" t="s">
        <v>29</v>
      </c>
    </row>
    <row r="94" spans="1:18" x14ac:dyDescent="0.25">
      <c r="A94" s="3" t="s">
        <v>104</v>
      </c>
      <c r="B94" s="10">
        <v>3.3</v>
      </c>
      <c r="C94" s="10" t="s">
        <v>23</v>
      </c>
      <c r="D94" s="11" t="s">
        <v>875</v>
      </c>
      <c r="F94" s="10"/>
      <c r="G94" s="3" t="s">
        <v>114</v>
      </c>
      <c r="H94" s="3" t="s">
        <v>26</v>
      </c>
      <c r="I94" s="3" t="s">
        <v>875</v>
      </c>
      <c r="J94" s="3" t="s">
        <v>876</v>
      </c>
      <c r="K94" s="12">
        <v>1650</v>
      </c>
      <c r="L94" s="12">
        <v>264</v>
      </c>
      <c r="M94" s="12">
        <v>1914</v>
      </c>
      <c r="N94" s="3" t="s">
        <v>878</v>
      </c>
      <c r="O94" s="3" t="s">
        <v>72</v>
      </c>
      <c r="P94" s="3" t="s">
        <v>28</v>
      </c>
      <c r="Q94" s="3" t="s">
        <v>877</v>
      </c>
      <c r="R94" s="3" t="s">
        <v>29</v>
      </c>
    </row>
    <row r="95" spans="1:18" x14ac:dyDescent="0.25">
      <c r="A95" s="3" t="s">
        <v>104</v>
      </c>
      <c r="B95" s="10">
        <v>3.3</v>
      </c>
      <c r="C95" s="10" t="s">
        <v>23</v>
      </c>
      <c r="D95" s="11" t="s">
        <v>875</v>
      </c>
      <c r="F95" s="10"/>
      <c r="G95" s="3" t="s">
        <v>115</v>
      </c>
      <c r="H95" s="3" t="s">
        <v>26</v>
      </c>
      <c r="I95" s="3" t="s">
        <v>875</v>
      </c>
      <c r="J95" s="3" t="s">
        <v>876</v>
      </c>
      <c r="K95" s="12">
        <v>1678</v>
      </c>
      <c r="L95" s="12">
        <v>268.48</v>
      </c>
      <c r="M95" s="12">
        <v>1946.48</v>
      </c>
      <c r="N95" s="3" t="s">
        <v>878</v>
      </c>
      <c r="O95" s="3" t="s">
        <v>72</v>
      </c>
      <c r="P95" s="3" t="s">
        <v>28</v>
      </c>
      <c r="Q95" s="3" t="s">
        <v>877</v>
      </c>
      <c r="R95" s="3" t="s">
        <v>29</v>
      </c>
    </row>
    <row r="96" spans="1:18" x14ac:dyDescent="0.25">
      <c r="A96" s="3" t="s">
        <v>104</v>
      </c>
      <c r="B96" s="10">
        <v>3.3</v>
      </c>
      <c r="C96" s="10" t="s">
        <v>23</v>
      </c>
      <c r="D96" s="11" t="s">
        <v>875</v>
      </c>
      <c r="F96" s="10"/>
      <c r="G96" s="3" t="s">
        <v>110</v>
      </c>
      <c r="H96" s="3" t="s">
        <v>26</v>
      </c>
      <c r="I96" s="3" t="s">
        <v>875</v>
      </c>
      <c r="J96" s="3" t="s">
        <v>876</v>
      </c>
      <c r="K96" s="12">
        <v>1650</v>
      </c>
      <c r="L96" s="12">
        <v>264</v>
      </c>
      <c r="M96" s="12">
        <v>1914</v>
      </c>
      <c r="N96" s="3" t="s">
        <v>878</v>
      </c>
      <c r="O96" s="3" t="s">
        <v>72</v>
      </c>
      <c r="P96" s="3" t="s">
        <v>28</v>
      </c>
      <c r="Q96" s="3" t="s">
        <v>877</v>
      </c>
      <c r="R96" s="3" t="s">
        <v>29</v>
      </c>
    </row>
    <row r="97" spans="1:23" x14ac:dyDescent="0.25">
      <c r="A97" s="3" t="s">
        <v>104</v>
      </c>
      <c r="B97" s="10">
        <v>3.3</v>
      </c>
      <c r="C97" s="10" t="s">
        <v>23</v>
      </c>
      <c r="D97" s="11" t="s">
        <v>875</v>
      </c>
      <c r="E97" s="14"/>
      <c r="F97" s="10"/>
      <c r="G97" s="3" t="s">
        <v>116</v>
      </c>
      <c r="H97" s="3" t="s">
        <v>26</v>
      </c>
      <c r="I97" s="3" t="s">
        <v>875</v>
      </c>
      <c r="J97" s="3" t="s">
        <v>876</v>
      </c>
      <c r="K97" s="12">
        <v>1678</v>
      </c>
      <c r="L97" s="12">
        <v>268.48</v>
      </c>
      <c r="M97" s="12">
        <v>1946.48</v>
      </c>
      <c r="N97" s="3" t="s">
        <v>878</v>
      </c>
      <c r="O97" s="3" t="s">
        <v>72</v>
      </c>
      <c r="P97" s="3" t="s">
        <v>28</v>
      </c>
      <c r="Q97" s="3" t="s">
        <v>877</v>
      </c>
      <c r="R97" s="3" t="s">
        <v>29</v>
      </c>
    </row>
    <row r="98" spans="1:23" x14ac:dyDescent="0.25">
      <c r="A98" s="3" t="s">
        <v>104</v>
      </c>
      <c r="B98" s="10">
        <v>3.3</v>
      </c>
      <c r="C98" s="10" t="s">
        <v>23</v>
      </c>
      <c r="D98" s="11" t="s">
        <v>875</v>
      </c>
      <c r="F98" s="10"/>
      <c r="G98" s="3" t="s">
        <v>114</v>
      </c>
      <c r="H98" s="3" t="s">
        <v>26</v>
      </c>
      <c r="I98" s="3" t="s">
        <v>875</v>
      </c>
      <c r="J98" s="3" t="s">
        <v>876</v>
      </c>
      <c r="K98" s="12">
        <v>1760</v>
      </c>
      <c r="L98" s="12">
        <v>281.60000000000002</v>
      </c>
      <c r="M98" s="12">
        <v>2041.6</v>
      </c>
      <c r="N98" s="3" t="s">
        <v>878</v>
      </c>
      <c r="O98" s="3" t="s">
        <v>72</v>
      </c>
      <c r="P98" s="3" t="s">
        <v>28</v>
      </c>
      <c r="Q98" s="3" t="s">
        <v>877</v>
      </c>
      <c r="R98" s="3" t="s">
        <v>29</v>
      </c>
    </row>
    <row r="99" spans="1:23" x14ac:dyDescent="0.25">
      <c r="A99" s="3" t="s">
        <v>104</v>
      </c>
      <c r="B99" s="10">
        <v>3.3</v>
      </c>
      <c r="C99" s="10" t="s">
        <v>23</v>
      </c>
      <c r="D99" s="11" t="s">
        <v>875</v>
      </c>
      <c r="F99" s="10"/>
      <c r="G99" s="3" t="s">
        <v>117</v>
      </c>
      <c r="H99" s="3" t="s">
        <v>26</v>
      </c>
      <c r="I99" s="3" t="s">
        <v>875</v>
      </c>
      <c r="J99" s="3" t="s">
        <v>876</v>
      </c>
      <c r="K99" s="12">
        <v>1560</v>
      </c>
      <c r="L99" s="12">
        <v>249.6</v>
      </c>
      <c r="M99" s="12">
        <v>1809.6</v>
      </c>
      <c r="N99" s="3" t="s">
        <v>878</v>
      </c>
      <c r="O99" s="3" t="s">
        <v>72</v>
      </c>
      <c r="P99" s="3" t="s">
        <v>28</v>
      </c>
      <c r="Q99" s="3" t="s">
        <v>877</v>
      </c>
      <c r="R99" s="3" t="s">
        <v>29</v>
      </c>
    </row>
    <row r="100" spans="1:23" x14ac:dyDescent="0.25">
      <c r="A100" s="3" t="s">
        <v>104</v>
      </c>
      <c r="B100" s="10">
        <v>3.3</v>
      </c>
      <c r="C100" s="10" t="s">
        <v>23</v>
      </c>
      <c r="D100" s="11" t="s">
        <v>875</v>
      </c>
      <c r="F100" s="10"/>
      <c r="G100" s="3" t="s">
        <v>118</v>
      </c>
      <c r="H100" s="3" t="s">
        <v>26</v>
      </c>
      <c r="I100" s="3" t="s">
        <v>875</v>
      </c>
      <c r="J100" s="3" t="s">
        <v>876</v>
      </c>
      <c r="K100" s="12">
        <v>1650</v>
      </c>
      <c r="L100" s="12">
        <v>264</v>
      </c>
      <c r="M100" s="12">
        <v>1914</v>
      </c>
      <c r="N100" s="3" t="s">
        <v>878</v>
      </c>
      <c r="O100" s="3" t="s">
        <v>72</v>
      </c>
      <c r="P100" s="3" t="s">
        <v>28</v>
      </c>
      <c r="Q100" s="3" t="s">
        <v>877</v>
      </c>
      <c r="R100" s="3" t="s">
        <v>29</v>
      </c>
    </row>
    <row r="101" spans="1:23" x14ac:dyDescent="0.25">
      <c r="A101" s="3" t="s">
        <v>104</v>
      </c>
      <c r="B101" s="10">
        <v>3.3</v>
      </c>
      <c r="C101" s="10" t="s">
        <v>23</v>
      </c>
      <c r="D101" s="11" t="s">
        <v>875</v>
      </c>
      <c r="F101" s="10"/>
      <c r="G101" s="3" t="s">
        <v>119</v>
      </c>
      <c r="H101" s="3" t="s">
        <v>26</v>
      </c>
      <c r="I101" s="3" t="s">
        <v>875</v>
      </c>
      <c r="J101" s="3" t="s">
        <v>876</v>
      </c>
      <c r="K101" s="12">
        <v>1560</v>
      </c>
      <c r="L101" s="12">
        <v>249.6</v>
      </c>
      <c r="M101" s="12">
        <v>1809.6</v>
      </c>
      <c r="N101" s="3" t="s">
        <v>878</v>
      </c>
      <c r="O101" s="3" t="s">
        <v>72</v>
      </c>
      <c r="P101" s="3" t="s">
        <v>28</v>
      </c>
      <c r="Q101" s="3" t="s">
        <v>877</v>
      </c>
      <c r="R101" s="3" t="s">
        <v>29</v>
      </c>
    </row>
    <row r="102" spans="1:23" x14ac:dyDescent="0.25">
      <c r="A102" s="3" t="s">
        <v>104</v>
      </c>
      <c r="B102" s="10">
        <v>3.3</v>
      </c>
      <c r="C102" s="10" t="s">
        <v>23</v>
      </c>
      <c r="D102" s="11" t="s">
        <v>875</v>
      </c>
      <c r="F102" s="10"/>
      <c r="G102" s="3" t="s">
        <v>120</v>
      </c>
      <c r="H102" s="3" t="s">
        <v>26</v>
      </c>
      <c r="I102" s="3" t="s">
        <v>875</v>
      </c>
      <c r="J102" s="3" t="s">
        <v>876</v>
      </c>
      <c r="K102" s="12">
        <v>1678</v>
      </c>
      <c r="L102" s="12">
        <v>268.48</v>
      </c>
      <c r="M102" s="12">
        <v>1946.48</v>
      </c>
      <c r="N102" s="3" t="s">
        <v>878</v>
      </c>
      <c r="O102" s="3" t="s">
        <v>72</v>
      </c>
      <c r="P102" s="3" t="s">
        <v>28</v>
      </c>
      <c r="Q102" s="3" t="s">
        <v>877</v>
      </c>
      <c r="R102" s="3" t="s">
        <v>29</v>
      </c>
    </row>
    <row r="103" spans="1:23" s="14" customFormat="1" x14ac:dyDescent="0.25">
      <c r="A103" s="18" t="s">
        <v>22</v>
      </c>
      <c r="B103" s="19">
        <v>4</v>
      </c>
      <c r="C103" s="19" t="s">
        <v>23</v>
      </c>
      <c r="D103" s="11" t="s">
        <v>875</v>
      </c>
      <c r="E103" s="18"/>
      <c r="F103" s="19">
        <v>3701</v>
      </c>
      <c r="G103" s="18" t="s">
        <v>121</v>
      </c>
      <c r="H103" s="18" t="s">
        <v>26</v>
      </c>
      <c r="I103" s="3" t="s">
        <v>875</v>
      </c>
      <c r="J103" s="3" t="s">
        <v>876</v>
      </c>
      <c r="K103" s="20">
        <v>2478.4499999999998</v>
      </c>
      <c r="L103" s="20">
        <v>396.55</v>
      </c>
      <c r="M103" s="20">
        <v>2875</v>
      </c>
      <c r="N103" s="3" t="s">
        <v>878</v>
      </c>
      <c r="O103" s="18" t="s">
        <v>122</v>
      </c>
      <c r="P103" s="18" t="s">
        <v>123</v>
      </c>
      <c r="Q103" s="3" t="s">
        <v>877</v>
      </c>
      <c r="R103" s="18" t="s">
        <v>29</v>
      </c>
      <c r="W103" s="21"/>
    </row>
    <row r="104" spans="1:23" x14ac:dyDescent="0.25">
      <c r="A104" s="18" t="s">
        <v>22</v>
      </c>
      <c r="B104" s="19">
        <v>4</v>
      </c>
      <c r="C104" s="19" t="s">
        <v>23</v>
      </c>
      <c r="D104" s="11" t="s">
        <v>875</v>
      </c>
      <c r="E104" s="18"/>
      <c r="F104" s="19">
        <v>3703</v>
      </c>
      <c r="G104" s="18" t="s">
        <v>124</v>
      </c>
      <c r="H104" s="18" t="s">
        <v>26</v>
      </c>
      <c r="I104" s="3" t="s">
        <v>875</v>
      </c>
      <c r="J104" s="3" t="s">
        <v>876</v>
      </c>
      <c r="K104" s="20">
        <v>862.07</v>
      </c>
      <c r="L104" s="20">
        <v>137.93</v>
      </c>
      <c r="M104" s="17">
        <v>1000</v>
      </c>
      <c r="N104" s="3" t="s">
        <v>878</v>
      </c>
      <c r="O104" s="15" t="s">
        <v>27</v>
      </c>
      <c r="P104" s="15" t="s">
        <v>28</v>
      </c>
      <c r="Q104" s="3" t="s">
        <v>877</v>
      </c>
      <c r="R104" s="15" t="s">
        <v>29</v>
      </c>
      <c r="W104" s="3"/>
    </row>
    <row r="105" spans="1:23" x14ac:dyDescent="0.25">
      <c r="A105" s="18" t="s">
        <v>22</v>
      </c>
      <c r="B105" s="19">
        <v>4</v>
      </c>
      <c r="C105" s="19" t="s">
        <v>23</v>
      </c>
      <c r="D105" s="11" t="s">
        <v>875</v>
      </c>
      <c r="E105" s="18"/>
      <c r="F105" s="19">
        <v>3705</v>
      </c>
      <c r="G105" s="18" t="s">
        <v>125</v>
      </c>
      <c r="H105" s="18" t="s">
        <v>26</v>
      </c>
      <c r="I105" s="3" t="s">
        <v>875</v>
      </c>
      <c r="J105" s="3" t="s">
        <v>876</v>
      </c>
      <c r="K105" s="20">
        <v>3448.28</v>
      </c>
      <c r="L105" s="20">
        <v>551.72</v>
      </c>
      <c r="M105" s="17">
        <v>4000</v>
      </c>
      <c r="N105" s="3" t="s">
        <v>878</v>
      </c>
      <c r="O105" s="15" t="s">
        <v>27</v>
      </c>
      <c r="P105" s="15" t="s">
        <v>28</v>
      </c>
      <c r="Q105" s="3" t="s">
        <v>877</v>
      </c>
      <c r="R105" s="15" t="s">
        <v>29</v>
      </c>
      <c r="W105" s="3"/>
    </row>
    <row r="106" spans="1:23" x14ac:dyDescent="0.25">
      <c r="A106" s="18" t="s">
        <v>22</v>
      </c>
      <c r="B106" s="19">
        <v>4</v>
      </c>
      <c r="C106" s="19" t="s">
        <v>23</v>
      </c>
      <c r="D106" s="11" t="s">
        <v>875</v>
      </c>
      <c r="E106" s="18"/>
      <c r="F106" s="19">
        <v>3711</v>
      </c>
      <c r="G106" s="18" t="s">
        <v>126</v>
      </c>
      <c r="H106" s="18" t="s">
        <v>26</v>
      </c>
      <c r="I106" s="3" t="s">
        <v>875</v>
      </c>
      <c r="J106" s="3" t="s">
        <v>876</v>
      </c>
      <c r="K106" s="20">
        <v>1379.31</v>
      </c>
      <c r="L106" s="20">
        <v>220.69</v>
      </c>
      <c r="M106" s="20">
        <v>1600</v>
      </c>
      <c r="N106" s="3" t="s">
        <v>878</v>
      </c>
      <c r="O106" s="18" t="s">
        <v>122</v>
      </c>
      <c r="P106" s="18" t="s">
        <v>123</v>
      </c>
      <c r="Q106" s="3" t="s">
        <v>877</v>
      </c>
      <c r="R106" s="18" t="s">
        <v>29</v>
      </c>
      <c r="W106" s="21"/>
    </row>
    <row r="107" spans="1:23" x14ac:dyDescent="0.25">
      <c r="A107" s="18" t="s">
        <v>22</v>
      </c>
      <c r="B107" s="19">
        <v>4</v>
      </c>
      <c r="C107" s="19" t="s">
        <v>23</v>
      </c>
      <c r="D107" s="11" t="s">
        <v>875</v>
      </c>
      <c r="E107" s="18"/>
      <c r="F107" s="19">
        <v>3713</v>
      </c>
      <c r="G107" s="18" t="s">
        <v>127</v>
      </c>
      <c r="H107" s="18" t="s">
        <v>26</v>
      </c>
      <c r="I107" s="3" t="s">
        <v>875</v>
      </c>
      <c r="J107" s="3" t="s">
        <v>876</v>
      </c>
      <c r="K107" s="20">
        <v>1293.0999999999999</v>
      </c>
      <c r="L107" s="20">
        <v>206.9</v>
      </c>
      <c r="M107" s="17">
        <v>1500</v>
      </c>
      <c r="N107" s="3" t="s">
        <v>878</v>
      </c>
      <c r="O107" s="15" t="s">
        <v>27</v>
      </c>
      <c r="P107" s="15" t="s">
        <v>28</v>
      </c>
      <c r="Q107" s="3" t="s">
        <v>877</v>
      </c>
      <c r="R107" s="15" t="s">
        <v>29</v>
      </c>
      <c r="W107" s="3"/>
    </row>
    <row r="108" spans="1:23" x14ac:dyDescent="0.25">
      <c r="A108" s="18" t="s">
        <v>22</v>
      </c>
      <c r="B108" s="19">
        <v>4</v>
      </c>
      <c r="C108" s="19" t="s">
        <v>23</v>
      </c>
      <c r="D108" s="11" t="s">
        <v>875</v>
      </c>
      <c r="E108" s="18"/>
      <c r="F108" s="19">
        <v>3714</v>
      </c>
      <c r="G108" s="18" t="s">
        <v>128</v>
      </c>
      <c r="H108" s="18" t="s">
        <v>26</v>
      </c>
      <c r="I108" s="3" t="s">
        <v>875</v>
      </c>
      <c r="J108" s="3" t="s">
        <v>876</v>
      </c>
      <c r="K108" s="20">
        <v>732.76</v>
      </c>
      <c r="L108" s="20">
        <v>117.24</v>
      </c>
      <c r="M108" s="17">
        <v>850</v>
      </c>
      <c r="N108" s="3" t="s">
        <v>878</v>
      </c>
      <c r="O108" s="15" t="s">
        <v>27</v>
      </c>
      <c r="P108" s="15" t="s">
        <v>28</v>
      </c>
      <c r="Q108" s="3" t="s">
        <v>877</v>
      </c>
      <c r="R108" s="15" t="s">
        <v>29</v>
      </c>
      <c r="W108" s="3"/>
    </row>
    <row r="109" spans="1:23" x14ac:dyDescent="0.25">
      <c r="A109" s="18" t="s">
        <v>22</v>
      </c>
      <c r="B109" s="19">
        <v>4</v>
      </c>
      <c r="C109" s="19" t="s">
        <v>23</v>
      </c>
      <c r="D109" s="11" t="s">
        <v>875</v>
      </c>
      <c r="E109" s="18"/>
      <c r="F109" s="19">
        <v>3715</v>
      </c>
      <c r="G109" s="18" t="s">
        <v>129</v>
      </c>
      <c r="H109" s="18" t="s">
        <v>26</v>
      </c>
      <c r="I109" s="3" t="s">
        <v>875</v>
      </c>
      <c r="J109" s="3" t="s">
        <v>876</v>
      </c>
      <c r="K109" s="20">
        <v>2586.21</v>
      </c>
      <c r="L109" s="20">
        <v>413.79</v>
      </c>
      <c r="M109" s="20">
        <v>3000</v>
      </c>
      <c r="N109" s="3" t="s">
        <v>878</v>
      </c>
      <c r="O109" s="18" t="s">
        <v>122</v>
      </c>
      <c r="P109" s="18" t="s">
        <v>123</v>
      </c>
      <c r="Q109" s="3" t="s">
        <v>877</v>
      </c>
      <c r="R109" s="18" t="s">
        <v>29</v>
      </c>
      <c r="W109" s="21"/>
    </row>
    <row r="110" spans="1:23" x14ac:dyDescent="0.25">
      <c r="A110" s="18" t="s">
        <v>22</v>
      </c>
      <c r="B110" s="19">
        <v>4</v>
      </c>
      <c r="C110" s="19" t="s">
        <v>23</v>
      </c>
      <c r="D110" s="11" t="s">
        <v>875</v>
      </c>
      <c r="E110" s="18"/>
      <c r="F110" s="19">
        <v>3716</v>
      </c>
      <c r="G110" s="18" t="s">
        <v>130</v>
      </c>
      <c r="H110" s="18" t="s">
        <v>26</v>
      </c>
      <c r="I110" s="3" t="s">
        <v>875</v>
      </c>
      <c r="J110" s="3" t="s">
        <v>876</v>
      </c>
      <c r="K110" s="20">
        <v>6465.52</v>
      </c>
      <c r="L110" s="20">
        <v>1034.48</v>
      </c>
      <c r="M110" s="20">
        <v>7500</v>
      </c>
      <c r="N110" s="3" t="s">
        <v>878</v>
      </c>
      <c r="O110" s="18" t="s">
        <v>122</v>
      </c>
      <c r="P110" s="18" t="s">
        <v>123</v>
      </c>
      <c r="Q110" s="3" t="s">
        <v>877</v>
      </c>
      <c r="R110" s="18" t="s">
        <v>29</v>
      </c>
      <c r="W110" s="21"/>
    </row>
    <row r="111" spans="1:23" x14ac:dyDescent="0.25">
      <c r="A111" s="18" t="s">
        <v>22</v>
      </c>
      <c r="B111" s="19">
        <v>4</v>
      </c>
      <c r="C111" s="19" t="s">
        <v>23</v>
      </c>
      <c r="D111" s="11" t="s">
        <v>875</v>
      </c>
      <c r="E111" s="18"/>
      <c r="F111" s="19">
        <v>3717</v>
      </c>
      <c r="G111" s="18" t="s">
        <v>131</v>
      </c>
      <c r="H111" s="18" t="s">
        <v>26</v>
      </c>
      <c r="I111" s="3" t="s">
        <v>875</v>
      </c>
      <c r="J111" s="3" t="s">
        <v>876</v>
      </c>
      <c r="K111" s="20">
        <v>6465.52</v>
      </c>
      <c r="L111" s="20">
        <v>1034.48</v>
      </c>
      <c r="M111" s="20">
        <v>7500</v>
      </c>
      <c r="N111" s="3" t="s">
        <v>878</v>
      </c>
      <c r="O111" s="18" t="s">
        <v>122</v>
      </c>
      <c r="P111" s="18" t="s">
        <v>123</v>
      </c>
      <c r="Q111" s="3" t="s">
        <v>877</v>
      </c>
      <c r="R111" s="18" t="s">
        <v>29</v>
      </c>
      <c r="W111" s="21"/>
    </row>
    <row r="112" spans="1:23" x14ac:dyDescent="0.25">
      <c r="A112" s="18" t="s">
        <v>22</v>
      </c>
      <c r="B112" s="19">
        <v>4</v>
      </c>
      <c r="C112" s="19" t="s">
        <v>23</v>
      </c>
      <c r="D112" s="11" t="s">
        <v>875</v>
      </c>
      <c r="E112" s="18"/>
      <c r="F112" s="19">
        <v>3718</v>
      </c>
      <c r="G112" s="18" t="s">
        <v>132</v>
      </c>
      <c r="H112" s="18" t="s">
        <v>26</v>
      </c>
      <c r="I112" s="3" t="s">
        <v>875</v>
      </c>
      <c r="J112" s="3" t="s">
        <v>876</v>
      </c>
      <c r="K112" s="20">
        <v>1724.14</v>
      </c>
      <c r="L112" s="20">
        <v>275.86</v>
      </c>
      <c r="M112" s="20">
        <v>2000</v>
      </c>
      <c r="N112" s="3" t="s">
        <v>878</v>
      </c>
      <c r="O112" s="18" t="s">
        <v>122</v>
      </c>
      <c r="P112" s="18" t="s">
        <v>123</v>
      </c>
      <c r="Q112" s="3" t="s">
        <v>877</v>
      </c>
      <c r="R112" s="18" t="s">
        <v>29</v>
      </c>
      <c r="W112" s="21"/>
    </row>
    <row r="113" spans="1:23" x14ac:dyDescent="0.25">
      <c r="A113" s="18" t="s">
        <v>22</v>
      </c>
      <c r="B113" s="19">
        <v>4</v>
      </c>
      <c r="C113" s="19" t="s">
        <v>23</v>
      </c>
      <c r="D113" s="11" t="s">
        <v>875</v>
      </c>
      <c r="E113" s="18"/>
      <c r="F113" s="19">
        <v>3719</v>
      </c>
      <c r="G113" s="18" t="s">
        <v>133</v>
      </c>
      <c r="H113" s="18" t="s">
        <v>26</v>
      </c>
      <c r="I113" s="3" t="s">
        <v>875</v>
      </c>
      <c r="J113" s="3" t="s">
        <v>876</v>
      </c>
      <c r="K113" s="20">
        <v>431.04</v>
      </c>
      <c r="L113" s="20">
        <v>68.97</v>
      </c>
      <c r="M113" s="20">
        <v>500.01</v>
      </c>
      <c r="N113" s="3" t="s">
        <v>878</v>
      </c>
      <c r="O113" s="18" t="s">
        <v>122</v>
      </c>
      <c r="P113" s="18" t="s">
        <v>123</v>
      </c>
      <c r="Q113" s="3" t="s">
        <v>877</v>
      </c>
      <c r="R113" s="18" t="s">
        <v>29</v>
      </c>
      <c r="W113" s="21"/>
    </row>
    <row r="114" spans="1:23" x14ac:dyDescent="0.25">
      <c r="A114" s="18" t="s">
        <v>22</v>
      </c>
      <c r="B114" s="19">
        <v>4</v>
      </c>
      <c r="C114" s="19" t="s">
        <v>23</v>
      </c>
      <c r="D114" s="11" t="s">
        <v>875</v>
      </c>
      <c r="E114" s="18"/>
      <c r="F114" s="19">
        <v>3720</v>
      </c>
      <c r="G114" s="18" t="s">
        <v>134</v>
      </c>
      <c r="H114" s="18" t="s">
        <v>26</v>
      </c>
      <c r="I114" s="3" t="s">
        <v>875</v>
      </c>
      <c r="J114" s="3" t="s">
        <v>876</v>
      </c>
      <c r="K114" s="20">
        <v>2586.21</v>
      </c>
      <c r="L114" s="20">
        <v>413.79</v>
      </c>
      <c r="M114" s="20">
        <v>3000</v>
      </c>
      <c r="N114" s="3" t="s">
        <v>878</v>
      </c>
      <c r="O114" s="18" t="s">
        <v>122</v>
      </c>
      <c r="P114" s="18" t="s">
        <v>123</v>
      </c>
      <c r="Q114" s="3" t="s">
        <v>877</v>
      </c>
      <c r="R114" s="18" t="s">
        <v>29</v>
      </c>
      <c r="W114" s="21"/>
    </row>
    <row r="115" spans="1:23" x14ac:dyDescent="0.25">
      <c r="A115" s="18" t="s">
        <v>22</v>
      </c>
      <c r="B115" s="19">
        <v>4</v>
      </c>
      <c r="C115" s="19" t="s">
        <v>23</v>
      </c>
      <c r="D115" s="11" t="s">
        <v>875</v>
      </c>
      <c r="E115" s="18"/>
      <c r="F115" s="19">
        <v>3721</v>
      </c>
      <c r="G115" s="18" t="s">
        <v>135</v>
      </c>
      <c r="H115" s="18" t="s">
        <v>26</v>
      </c>
      <c r="I115" s="3" t="s">
        <v>875</v>
      </c>
      <c r="J115" s="3" t="s">
        <v>876</v>
      </c>
      <c r="K115" s="20">
        <v>2327.59</v>
      </c>
      <c r="L115" s="20">
        <v>372.41</v>
      </c>
      <c r="M115" s="20">
        <v>2700</v>
      </c>
      <c r="N115" s="3" t="s">
        <v>878</v>
      </c>
      <c r="O115" s="18" t="s">
        <v>122</v>
      </c>
      <c r="P115" s="18" t="s">
        <v>123</v>
      </c>
      <c r="Q115" s="3" t="s">
        <v>877</v>
      </c>
      <c r="R115" s="18" t="s">
        <v>29</v>
      </c>
      <c r="W115" s="21"/>
    </row>
    <row r="116" spans="1:23" x14ac:dyDescent="0.25">
      <c r="A116" s="18" t="s">
        <v>22</v>
      </c>
      <c r="B116" s="19">
        <v>4</v>
      </c>
      <c r="C116" s="19" t="s">
        <v>23</v>
      </c>
      <c r="D116" s="11" t="s">
        <v>875</v>
      </c>
      <c r="E116" s="18"/>
      <c r="F116" s="19">
        <v>3722</v>
      </c>
      <c r="G116" s="18" t="s">
        <v>136</v>
      </c>
      <c r="H116" s="18" t="s">
        <v>26</v>
      </c>
      <c r="I116" s="3" t="s">
        <v>875</v>
      </c>
      <c r="J116" s="3" t="s">
        <v>876</v>
      </c>
      <c r="K116" s="20">
        <v>948.28</v>
      </c>
      <c r="L116" s="20">
        <v>151.72</v>
      </c>
      <c r="M116" s="20">
        <v>1100</v>
      </c>
      <c r="N116" s="3" t="s">
        <v>878</v>
      </c>
      <c r="O116" s="18" t="s">
        <v>122</v>
      </c>
      <c r="P116" s="18" t="s">
        <v>123</v>
      </c>
      <c r="Q116" s="3" t="s">
        <v>877</v>
      </c>
      <c r="R116" s="18" t="s">
        <v>29</v>
      </c>
      <c r="W116" s="21"/>
    </row>
    <row r="117" spans="1:23" x14ac:dyDescent="0.25">
      <c r="A117" s="18" t="s">
        <v>22</v>
      </c>
      <c r="B117" s="19">
        <v>4</v>
      </c>
      <c r="C117" s="19" t="s">
        <v>23</v>
      </c>
      <c r="D117" s="11" t="s">
        <v>875</v>
      </c>
      <c r="E117" s="18"/>
      <c r="F117" s="19">
        <v>3723</v>
      </c>
      <c r="G117" s="18" t="s">
        <v>137</v>
      </c>
      <c r="H117" s="18" t="s">
        <v>26</v>
      </c>
      <c r="I117" s="3" t="s">
        <v>875</v>
      </c>
      <c r="J117" s="3" t="s">
        <v>876</v>
      </c>
      <c r="K117" s="20">
        <v>6465.53</v>
      </c>
      <c r="L117" s="20">
        <v>1034.48</v>
      </c>
      <c r="M117" s="20">
        <v>7500.01</v>
      </c>
      <c r="N117" s="3" t="s">
        <v>878</v>
      </c>
      <c r="O117" s="18" t="s">
        <v>122</v>
      </c>
      <c r="P117" s="18" t="s">
        <v>123</v>
      </c>
      <c r="Q117" s="3" t="s">
        <v>877</v>
      </c>
      <c r="R117" s="18" t="s">
        <v>29</v>
      </c>
      <c r="W117" s="21"/>
    </row>
    <row r="118" spans="1:23" x14ac:dyDescent="0.25">
      <c r="A118" s="18" t="s">
        <v>22</v>
      </c>
      <c r="B118" s="19">
        <v>4</v>
      </c>
      <c r="C118" s="19" t="s">
        <v>23</v>
      </c>
      <c r="D118" s="11" t="s">
        <v>875</v>
      </c>
      <c r="E118" s="18"/>
      <c r="F118" s="19">
        <v>3724</v>
      </c>
      <c r="G118" s="18" t="s">
        <v>138</v>
      </c>
      <c r="H118" s="18" t="s">
        <v>26</v>
      </c>
      <c r="I118" s="3" t="s">
        <v>875</v>
      </c>
      <c r="J118" s="3" t="s">
        <v>876</v>
      </c>
      <c r="K118" s="20">
        <v>33620.69</v>
      </c>
      <c r="L118" s="20">
        <v>5379.31</v>
      </c>
      <c r="M118" s="20">
        <v>39000</v>
      </c>
      <c r="N118" s="3" t="s">
        <v>878</v>
      </c>
      <c r="O118" s="18" t="s">
        <v>122</v>
      </c>
      <c r="P118" s="18" t="s">
        <v>123</v>
      </c>
      <c r="Q118" s="3" t="s">
        <v>877</v>
      </c>
      <c r="R118" s="18" t="s">
        <v>29</v>
      </c>
      <c r="W118" s="21"/>
    </row>
    <row r="119" spans="1:23" x14ac:dyDescent="0.25">
      <c r="A119" s="18" t="s">
        <v>22</v>
      </c>
      <c r="B119" s="19">
        <v>4</v>
      </c>
      <c r="C119" s="19" t="s">
        <v>23</v>
      </c>
      <c r="D119" s="11" t="s">
        <v>875</v>
      </c>
      <c r="E119" s="18"/>
      <c r="F119" s="19">
        <v>3725</v>
      </c>
      <c r="G119" s="18" t="s">
        <v>139</v>
      </c>
      <c r="H119" s="18" t="s">
        <v>26</v>
      </c>
      <c r="I119" s="3" t="s">
        <v>875</v>
      </c>
      <c r="J119" s="3" t="s">
        <v>876</v>
      </c>
      <c r="K119" s="20">
        <v>6206.9</v>
      </c>
      <c r="L119" s="20">
        <v>993.1</v>
      </c>
      <c r="M119" s="20">
        <v>7200</v>
      </c>
      <c r="N119" s="3" t="s">
        <v>878</v>
      </c>
      <c r="O119" s="18" t="s">
        <v>122</v>
      </c>
      <c r="P119" s="18" t="s">
        <v>123</v>
      </c>
      <c r="Q119" s="3" t="s">
        <v>877</v>
      </c>
      <c r="R119" s="18" t="s">
        <v>29</v>
      </c>
      <c r="W119" s="21"/>
    </row>
    <row r="120" spans="1:23" x14ac:dyDescent="0.25">
      <c r="A120" s="18" t="s">
        <v>22</v>
      </c>
      <c r="B120" s="19">
        <v>4</v>
      </c>
      <c r="C120" s="19" t="s">
        <v>23</v>
      </c>
      <c r="D120" s="11" t="s">
        <v>875</v>
      </c>
      <c r="E120" s="18"/>
      <c r="F120" s="19">
        <v>3726</v>
      </c>
      <c r="G120" s="18" t="s">
        <v>140</v>
      </c>
      <c r="H120" s="18" t="s">
        <v>26</v>
      </c>
      <c r="I120" s="3" t="s">
        <v>875</v>
      </c>
      <c r="J120" s="3" t="s">
        <v>876</v>
      </c>
      <c r="K120" s="20">
        <v>12500.01</v>
      </c>
      <c r="L120" s="20">
        <v>2000</v>
      </c>
      <c r="M120" s="20">
        <v>14500.01</v>
      </c>
      <c r="N120" s="3" t="s">
        <v>878</v>
      </c>
      <c r="O120" s="18" t="s">
        <v>122</v>
      </c>
      <c r="P120" s="18" t="s">
        <v>123</v>
      </c>
      <c r="Q120" s="3" t="s">
        <v>877</v>
      </c>
      <c r="R120" s="18" t="s">
        <v>29</v>
      </c>
      <c r="W120" s="21"/>
    </row>
    <row r="121" spans="1:23" x14ac:dyDescent="0.25">
      <c r="A121" s="18" t="s">
        <v>22</v>
      </c>
      <c r="B121" s="19">
        <v>4</v>
      </c>
      <c r="C121" s="19" t="s">
        <v>23</v>
      </c>
      <c r="D121" s="11" t="s">
        <v>875</v>
      </c>
      <c r="E121" s="18"/>
      <c r="F121" s="19">
        <v>3730</v>
      </c>
      <c r="G121" s="18" t="s">
        <v>141</v>
      </c>
      <c r="H121" s="18" t="s">
        <v>26</v>
      </c>
      <c r="I121" s="3" t="s">
        <v>875</v>
      </c>
      <c r="J121" s="3" t="s">
        <v>876</v>
      </c>
      <c r="K121" s="20">
        <v>603.45000000000005</v>
      </c>
      <c r="L121" s="20">
        <v>96.55</v>
      </c>
      <c r="M121" s="17">
        <v>700</v>
      </c>
      <c r="N121" s="3" t="s">
        <v>878</v>
      </c>
      <c r="O121" s="15" t="s">
        <v>72</v>
      </c>
      <c r="P121" s="15" t="s">
        <v>28</v>
      </c>
      <c r="Q121" s="3" t="s">
        <v>877</v>
      </c>
      <c r="R121" s="15" t="s">
        <v>29</v>
      </c>
      <c r="W121" s="3"/>
    </row>
    <row r="122" spans="1:23" x14ac:dyDescent="0.25">
      <c r="A122" s="18" t="s">
        <v>22</v>
      </c>
      <c r="B122" s="19">
        <v>4</v>
      </c>
      <c r="C122" s="19" t="s">
        <v>23</v>
      </c>
      <c r="D122" s="11" t="s">
        <v>875</v>
      </c>
      <c r="E122" s="18"/>
      <c r="F122" s="19">
        <v>3733</v>
      </c>
      <c r="G122" s="18" t="s">
        <v>142</v>
      </c>
      <c r="H122" s="18" t="s">
        <v>26</v>
      </c>
      <c r="I122" s="3" t="s">
        <v>875</v>
      </c>
      <c r="J122" s="3" t="s">
        <v>876</v>
      </c>
      <c r="K122" s="20">
        <v>732.76</v>
      </c>
      <c r="L122" s="20">
        <v>117.24</v>
      </c>
      <c r="M122" s="17">
        <v>850</v>
      </c>
      <c r="N122" s="3" t="s">
        <v>878</v>
      </c>
      <c r="O122" s="15" t="s">
        <v>27</v>
      </c>
      <c r="P122" s="15" t="s">
        <v>28</v>
      </c>
      <c r="Q122" s="3" t="s">
        <v>877</v>
      </c>
      <c r="R122" s="15" t="s">
        <v>29</v>
      </c>
      <c r="W122" s="3"/>
    </row>
    <row r="123" spans="1:23" ht="15.75" thickBot="1" x14ac:dyDescent="0.3">
      <c r="A123" s="18" t="s">
        <v>22</v>
      </c>
      <c r="B123" s="19">
        <v>4</v>
      </c>
      <c r="C123" s="19" t="s">
        <v>23</v>
      </c>
      <c r="D123" s="18" t="s">
        <v>143</v>
      </c>
      <c r="E123" s="18"/>
      <c r="F123" s="19">
        <v>3735</v>
      </c>
      <c r="G123" s="18" t="s">
        <v>144</v>
      </c>
      <c r="H123" s="18" t="s">
        <v>26</v>
      </c>
      <c r="I123" s="3" t="s">
        <v>875</v>
      </c>
      <c r="J123" s="3" t="s">
        <v>876</v>
      </c>
      <c r="K123" s="20">
        <v>862.07</v>
      </c>
      <c r="L123" s="20">
        <v>137.93</v>
      </c>
      <c r="M123" s="17">
        <v>1000</v>
      </c>
      <c r="N123" s="3" t="s">
        <v>878</v>
      </c>
      <c r="O123" s="15" t="s">
        <v>27</v>
      </c>
      <c r="P123" s="15" t="s">
        <v>28</v>
      </c>
      <c r="Q123" s="3" t="s">
        <v>877</v>
      </c>
      <c r="R123" s="15" t="s">
        <v>29</v>
      </c>
      <c r="W123" s="3"/>
    </row>
    <row r="124" spans="1:23" ht="16.5" thickBot="1" x14ac:dyDescent="0.3">
      <c r="I124" s="18"/>
      <c r="J124" s="22" t="s">
        <v>145</v>
      </c>
      <c r="K124" s="23">
        <f t="shared" ref="K124:L124" si="0">SUM(K10:K123)</f>
        <v>233990.37000000002</v>
      </c>
      <c r="L124" s="23">
        <f t="shared" si="0"/>
        <v>37438.489999999983</v>
      </c>
      <c r="M124" s="23">
        <f>SUM(M10:M123)</f>
        <v>271428.8600000001</v>
      </c>
      <c r="W124" s="3"/>
    </row>
    <row r="125" spans="1:23" x14ac:dyDescent="0.25">
      <c r="I125" s="18"/>
      <c r="W125" s="3"/>
    </row>
    <row r="126" spans="1:23" ht="15.75" thickBot="1" x14ac:dyDescent="0.3">
      <c r="I126" s="18"/>
      <c r="W126" s="3"/>
    </row>
    <row r="127" spans="1:23" ht="16.5" thickBot="1" x14ac:dyDescent="0.3">
      <c r="I127" s="18"/>
      <c r="J127" s="24" t="s">
        <v>146</v>
      </c>
      <c r="K127" s="25">
        <f t="shared" ref="K127:L127" si="1">SUM(K103:K123)</f>
        <v>94719.889999999985</v>
      </c>
      <c r="L127" s="26">
        <f t="shared" si="1"/>
        <v>15155.14</v>
      </c>
      <c r="M127" s="26">
        <f>SUM(M103:M123)</f>
        <v>109875.02999999998</v>
      </c>
      <c r="W127" s="3"/>
    </row>
    <row r="128" spans="1:23" ht="16.5" thickBot="1" x14ac:dyDescent="0.3">
      <c r="I128" s="18"/>
      <c r="J128" s="27" t="s">
        <v>147</v>
      </c>
      <c r="K128" s="28">
        <f t="shared" ref="K128:L128" si="2">SUM(K9:K102)</f>
        <v>139270.47999999998</v>
      </c>
      <c r="L128" s="29">
        <f t="shared" si="2"/>
        <v>22283.34999999998</v>
      </c>
      <c r="M128" s="29">
        <f>SUM(M9:M102)</f>
        <v>161553.83000000007</v>
      </c>
      <c r="W128" s="3"/>
    </row>
    <row r="129" spans="1:36" s="14" customFormat="1" ht="16.5" thickBot="1" x14ac:dyDescent="0.3">
      <c r="I129" s="18"/>
      <c r="J129" s="27"/>
      <c r="K129" s="30"/>
      <c r="L129" s="30"/>
      <c r="M129" s="30"/>
      <c r="W129" s="3"/>
    </row>
    <row r="130" spans="1:36" ht="16.5" thickBot="1" x14ac:dyDescent="0.3">
      <c r="I130" s="31" t="s">
        <v>148</v>
      </c>
      <c r="J130" s="24"/>
      <c r="K130" s="32">
        <f>+M130/1.16</f>
        <v>125754.33620689658</v>
      </c>
      <c r="L130" s="33">
        <f>+K130*0.16</f>
        <v>20120.693793103452</v>
      </c>
      <c r="M130" s="25">
        <f>+'[1]11-BANAMEX'!C71</f>
        <v>145875.03000000003</v>
      </c>
      <c r="W130" s="3"/>
    </row>
    <row r="131" spans="1:36" ht="16.5" thickBot="1" x14ac:dyDescent="0.3">
      <c r="I131" s="22" t="s">
        <v>149</v>
      </c>
      <c r="J131" s="27"/>
      <c r="K131" s="34">
        <f>+M131/1.16</f>
        <v>150709.62931034484</v>
      </c>
      <c r="L131" s="35">
        <f>+K131*0.16</f>
        <v>24113.540689655176</v>
      </c>
      <c r="M131" s="28">
        <f>+'[1]11-HSBC'!E187+'[1]11-BANAMEX'!C72</f>
        <v>174823.17</v>
      </c>
      <c r="W131" s="3"/>
    </row>
    <row r="132" spans="1:36" ht="15.75" x14ac:dyDescent="0.25">
      <c r="J132" s="27"/>
      <c r="K132" s="36"/>
      <c r="L132" s="36"/>
      <c r="M132" s="36"/>
      <c r="W132" s="3"/>
    </row>
    <row r="133" spans="1:36" ht="16.5" thickBot="1" x14ac:dyDescent="0.3">
      <c r="J133" s="27"/>
      <c r="K133" s="36"/>
      <c r="L133" s="36"/>
      <c r="M133" s="36"/>
      <c r="W133" s="3"/>
    </row>
    <row r="134" spans="1:36" ht="16.5" thickBot="1" x14ac:dyDescent="0.3">
      <c r="I134" s="219" t="s">
        <v>150</v>
      </c>
      <c r="J134" s="220"/>
      <c r="K134" s="37">
        <f>+M134/1.16</f>
        <v>124719.87068965517</v>
      </c>
      <c r="L134" s="37">
        <f>+K134*0.16</f>
        <v>19955.179310344829</v>
      </c>
      <c r="M134" s="26">
        <f>+M121+M122+M123+M108+M107+M105+M104+S141+S142+S143+S144+S145+S146+S147+S148+S150+S151+S152+S153+S154+S155+S156</f>
        <v>144675.04999999999</v>
      </c>
      <c r="N134" s="38"/>
      <c r="W134" s="3"/>
    </row>
    <row r="135" spans="1:36" ht="16.5" thickBot="1" x14ac:dyDescent="0.3">
      <c r="I135" s="221" t="s">
        <v>151</v>
      </c>
      <c r="J135" s="222"/>
      <c r="K135" s="39">
        <f>+M135/1.16</f>
        <v>150709.62931034484</v>
      </c>
      <c r="L135" s="39">
        <f>+K135*0.16</f>
        <v>24113.540689655176</v>
      </c>
      <c r="M135" s="40">
        <f>+M131</f>
        <v>174823.17</v>
      </c>
      <c r="W135" s="3"/>
    </row>
    <row r="136" spans="1:36" s="14" customFormat="1" ht="16.5" thickBot="1" x14ac:dyDescent="0.3">
      <c r="I136"/>
      <c r="J136" s="27" t="s">
        <v>152</v>
      </c>
      <c r="K136" s="41">
        <f>SUM(K134:K135)</f>
        <v>275429.5</v>
      </c>
      <c r="L136" s="41">
        <f>SUM(L134:L135)</f>
        <v>44068.72</v>
      </c>
      <c r="M136" s="41">
        <f>SUM(M134:M135)</f>
        <v>319498.21999999997</v>
      </c>
      <c r="W136" s="3"/>
    </row>
    <row r="137" spans="1:36" ht="15.75" x14ac:dyDescent="0.25">
      <c r="J137" s="27"/>
      <c r="K137" s="27"/>
      <c r="L137" s="27"/>
      <c r="M137" s="27"/>
      <c r="W137" s="3"/>
    </row>
    <row r="138" spans="1:36" x14ac:dyDescent="0.25">
      <c r="W138" s="3"/>
    </row>
    <row r="139" spans="1:36" x14ac:dyDescent="0.25">
      <c r="A139" s="42" t="s">
        <v>153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</row>
    <row r="140" spans="1:36" x14ac:dyDescent="0.25">
      <c r="A140" s="43" t="s">
        <v>4</v>
      </c>
      <c r="B140" s="43" t="s">
        <v>5</v>
      </c>
      <c r="C140" s="43" t="s">
        <v>6</v>
      </c>
      <c r="D140" s="43" t="s">
        <v>7</v>
      </c>
      <c r="E140" s="43" t="s">
        <v>8</v>
      </c>
      <c r="F140" s="43" t="s">
        <v>9</v>
      </c>
      <c r="G140" s="43" t="s">
        <v>10</v>
      </c>
      <c r="H140" s="43" t="s">
        <v>11</v>
      </c>
      <c r="I140" s="43" t="s">
        <v>12</v>
      </c>
      <c r="J140" s="43" t="s">
        <v>13</v>
      </c>
      <c r="K140" s="43" t="s">
        <v>154</v>
      </c>
      <c r="L140" s="43" t="s">
        <v>21</v>
      </c>
      <c r="M140" s="43" t="s">
        <v>5</v>
      </c>
      <c r="N140" s="43" t="s">
        <v>155</v>
      </c>
      <c r="O140" s="43" t="s">
        <v>156</v>
      </c>
      <c r="P140" s="43" t="s">
        <v>18</v>
      </c>
      <c r="Q140" s="43" t="s">
        <v>157</v>
      </c>
      <c r="R140" s="43" t="s">
        <v>158</v>
      </c>
      <c r="S140" s="44" t="s">
        <v>159</v>
      </c>
      <c r="T140" s="3"/>
      <c r="U140" s="3"/>
    </row>
    <row r="141" spans="1:36" x14ac:dyDescent="0.25">
      <c r="A141" s="3" t="s">
        <v>22</v>
      </c>
      <c r="B141" s="10">
        <v>4</v>
      </c>
      <c r="C141" s="10" t="s">
        <v>160</v>
      </c>
      <c r="D141" s="3" t="s">
        <v>879</v>
      </c>
      <c r="E141" s="3"/>
      <c r="F141" s="3">
        <v>3732</v>
      </c>
      <c r="G141" s="3" t="s">
        <v>161</v>
      </c>
      <c r="H141" s="3" t="s">
        <v>26</v>
      </c>
      <c r="I141" s="3" t="s">
        <v>878</v>
      </c>
      <c r="J141" s="3" t="s">
        <v>878</v>
      </c>
      <c r="K141" s="3" t="s">
        <v>162</v>
      </c>
      <c r="L141" s="3" t="s">
        <v>163</v>
      </c>
      <c r="M141" s="3">
        <v>2</v>
      </c>
      <c r="N141" s="3"/>
      <c r="O141" s="3" t="s">
        <v>164</v>
      </c>
      <c r="P141" s="3">
        <v>3</v>
      </c>
      <c r="Q141" s="3" t="s">
        <v>165</v>
      </c>
      <c r="R141" s="3">
        <v>1</v>
      </c>
      <c r="S141" s="12">
        <v>500.01</v>
      </c>
      <c r="T141" s="3"/>
      <c r="U141" s="3"/>
    </row>
    <row r="142" spans="1:36" x14ac:dyDescent="0.25">
      <c r="A142" s="3" t="s">
        <v>22</v>
      </c>
      <c r="B142" s="10">
        <v>4</v>
      </c>
      <c r="C142" s="10" t="s">
        <v>160</v>
      </c>
      <c r="D142" s="3" t="s">
        <v>879</v>
      </c>
      <c r="E142" s="3"/>
      <c r="F142" s="3">
        <v>3729</v>
      </c>
      <c r="G142" s="3" t="s">
        <v>166</v>
      </c>
      <c r="H142" s="3" t="s">
        <v>26</v>
      </c>
      <c r="I142" s="3" t="s">
        <v>878</v>
      </c>
      <c r="J142" s="3" t="s">
        <v>878</v>
      </c>
      <c r="K142" s="3" t="s">
        <v>26</v>
      </c>
      <c r="L142" s="3" t="s">
        <v>163</v>
      </c>
      <c r="M142" s="3">
        <v>2</v>
      </c>
      <c r="N142" s="3"/>
      <c r="O142" s="3" t="s">
        <v>167</v>
      </c>
      <c r="P142" s="3">
        <v>3</v>
      </c>
      <c r="Q142" s="3" t="s">
        <v>165</v>
      </c>
      <c r="R142" s="3">
        <v>1</v>
      </c>
      <c r="S142" s="12">
        <v>7500</v>
      </c>
      <c r="T142" s="3"/>
      <c r="U142" s="3"/>
    </row>
    <row r="143" spans="1:36" x14ac:dyDescent="0.25">
      <c r="A143" s="3" t="s">
        <v>22</v>
      </c>
      <c r="B143" s="10">
        <v>4</v>
      </c>
      <c r="C143" s="10" t="s">
        <v>160</v>
      </c>
      <c r="D143" s="3" t="s">
        <v>879</v>
      </c>
      <c r="E143" s="3"/>
      <c r="F143" s="3">
        <v>3709</v>
      </c>
      <c r="G143" s="3" t="s">
        <v>168</v>
      </c>
      <c r="H143" s="3" t="s">
        <v>26</v>
      </c>
      <c r="I143" s="3" t="s">
        <v>878</v>
      </c>
      <c r="J143" s="3" t="s">
        <v>878</v>
      </c>
      <c r="K143" s="3" t="s">
        <v>169</v>
      </c>
      <c r="L143" s="3" t="s">
        <v>163</v>
      </c>
      <c r="M143" s="3">
        <v>2</v>
      </c>
      <c r="N143" s="3"/>
      <c r="O143" s="3" t="s">
        <v>170</v>
      </c>
      <c r="P143" s="3">
        <v>3</v>
      </c>
      <c r="Q143" s="3" t="s">
        <v>165</v>
      </c>
      <c r="R143" s="3">
        <v>1</v>
      </c>
      <c r="S143" s="12">
        <v>1100</v>
      </c>
      <c r="T143" s="3"/>
      <c r="U143" s="3"/>
    </row>
    <row r="144" spans="1:36" x14ac:dyDescent="0.25">
      <c r="A144" s="3" t="s">
        <v>22</v>
      </c>
      <c r="B144" s="10">
        <v>4</v>
      </c>
      <c r="C144" s="10" t="s">
        <v>160</v>
      </c>
      <c r="D144" s="3" t="s">
        <v>879</v>
      </c>
      <c r="E144" s="3"/>
      <c r="F144" s="3">
        <v>3708</v>
      </c>
      <c r="G144" s="3" t="s">
        <v>171</v>
      </c>
      <c r="H144" s="3" t="s">
        <v>26</v>
      </c>
      <c r="I144" s="3" t="s">
        <v>878</v>
      </c>
      <c r="J144" s="3" t="s">
        <v>878</v>
      </c>
      <c r="K144" s="3" t="s">
        <v>162</v>
      </c>
      <c r="L144" s="3" t="s">
        <v>163</v>
      </c>
      <c r="M144" s="3">
        <v>2</v>
      </c>
      <c r="N144" s="3"/>
      <c r="O144" s="3" t="s">
        <v>172</v>
      </c>
      <c r="P144" s="3">
        <v>3</v>
      </c>
      <c r="Q144" s="3" t="s">
        <v>165</v>
      </c>
      <c r="R144" s="3">
        <v>1</v>
      </c>
      <c r="S144" s="12">
        <v>500.01</v>
      </c>
      <c r="T144" s="3"/>
      <c r="U144" s="3"/>
    </row>
    <row r="145" spans="1:21" x14ac:dyDescent="0.25">
      <c r="A145" s="3" t="s">
        <v>22</v>
      </c>
      <c r="B145" s="10">
        <v>4</v>
      </c>
      <c r="C145" s="10" t="s">
        <v>160</v>
      </c>
      <c r="D145" s="3" t="s">
        <v>879</v>
      </c>
      <c r="E145" s="3"/>
      <c r="F145" s="3">
        <v>3728</v>
      </c>
      <c r="G145" s="3" t="s">
        <v>173</v>
      </c>
      <c r="H145" s="3" t="s">
        <v>26</v>
      </c>
      <c r="I145" s="3" t="s">
        <v>878</v>
      </c>
      <c r="J145" s="3" t="s">
        <v>878</v>
      </c>
      <c r="K145" s="3" t="s">
        <v>26</v>
      </c>
      <c r="L145" s="3" t="s">
        <v>163</v>
      </c>
      <c r="M145" s="3">
        <v>2</v>
      </c>
      <c r="N145" s="3"/>
      <c r="O145" s="3" t="s">
        <v>174</v>
      </c>
      <c r="P145" s="3">
        <v>3</v>
      </c>
      <c r="Q145" s="3" t="s">
        <v>165</v>
      </c>
      <c r="R145" s="3">
        <v>1</v>
      </c>
      <c r="S145" s="12">
        <v>14500.01</v>
      </c>
      <c r="T145" s="3"/>
      <c r="U145" s="3"/>
    </row>
    <row r="146" spans="1:21" x14ac:dyDescent="0.25">
      <c r="A146" s="3" t="s">
        <v>22</v>
      </c>
      <c r="B146" s="10">
        <v>4</v>
      </c>
      <c r="C146" s="10" t="s">
        <v>160</v>
      </c>
      <c r="D146" s="3" t="s">
        <v>879</v>
      </c>
      <c r="E146" s="3"/>
      <c r="F146" s="3">
        <v>3731</v>
      </c>
      <c r="G146" s="3" t="s">
        <v>175</v>
      </c>
      <c r="H146" s="3" t="s">
        <v>26</v>
      </c>
      <c r="I146" s="3" t="s">
        <v>878</v>
      </c>
      <c r="J146" s="3" t="s">
        <v>878</v>
      </c>
      <c r="K146" s="3" t="s">
        <v>162</v>
      </c>
      <c r="L146" s="3" t="s">
        <v>163</v>
      </c>
      <c r="M146" s="3">
        <v>2</v>
      </c>
      <c r="N146" s="3"/>
      <c r="O146" s="3" t="s">
        <v>176</v>
      </c>
      <c r="P146" s="3">
        <v>3</v>
      </c>
      <c r="Q146" s="3" t="s">
        <v>165</v>
      </c>
      <c r="R146" s="3">
        <v>1</v>
      </c>
      <c r="S146" s="12">
        <v>7500</v>
      </c>
      <c r="T146" s="3"/>
      <c r="U146" s="3"/>
    </row>
    <row r="147" spans="1:21" x14ac:dyDescent="0.25">
      <c r="A147" s="3" t="s">
        <v>22</v>
      </c>
      <c r="B147" s="10">
        <v>4</v>
      </c>
      <c r="C147" s="10" t="s">
        <v>160</v>
      </c>
      <c r="D147" s="3" t="s">
        <v>879</v>
      </c>
      <c r="E147" s="3"/>
      <c r="F147" s="3">
        <v>3704</v>
      </c>
      <c r="G147" s="3" t="s">
        <v>177</v>
      </c>
      <c r="H147" s="3" t="s">
        <v>26</v>
      </c>
      <c r="I147" s="3" t="s">
        <v>878</v>
      </c>
      <c r="J147" s="3" t="s">
        <v>878</v>
      </c>
      <c r="K147" s="3" t="s">
        <v>162</v>
      </c>
      <c r="L147" s="3" t="s">
        <v>163</v>
      </c>
      <c r="M147" s="3">
        <v>2</v>
      </c>
      <c r="N147" s="3"/>
      <c r="O147" s="3" t="s">
        <v>178</v>
      </c>
      <c r="P147" s="3">
        <v>3</v>
      </c>
      <c r="Q147" s="3" t="s">
        <v>165</v>
      </c>
      <c r="R147" s="3">
        <v>1</v>
      </c>
      <c r="S147" s="12">
        <v>2000</v>
      </c>
      <c r="T147" s="3"/>
      <c r="U147" s="3"/>
    </row>
    <row r="148" spans="1:21" x14ac:dyDescent="0.25">
      <c r="A148" s="3" t="s">
        <v>22</v>
      </c>
      <c r="B148" s="10">
        <v>4</v>
      </c>
      <c r="C148" s="10" t="s">
        <v>160</v>
      </c>
      <c r="D148" s="3" t="s">
        <v>879</v>
      </c>
      <c r="E148" s="3"/>
      <c r="F148" s="3">
        <v>3712</v>
      </c>
      <c r="G148" s="3" t="s">
        <v>179</v>
      </c>
      <c r="H148" s="3" t="s">
        <v>26</v>
      </c>
      <c r="I148" s="3" t="s">
        <v>878</v>
      </c>
      <c r="J148" s="3" t="s">
        <v>878</v>
      </c>
      <c r="K148" s="3" t="s">
        <v>26</v>
      </c>
      <c r="L148" s="3" t="s">
        <v>163</v>
      </c>
      <c r="M148" s="3">
        <v>2</v>
      </c>
      <c r="N148" s="3"/>
      <c r="O148" s="3" t="s">
        <v>180</v>
      </c>
      <c r="P148" s="3">
        <v>3</v>
      </c>
      <c r="Q148" s="3" t="s">
        <v>165</v>
      </c>
      <c r="R148" s="3">
        <v>1</v>
      </c>
      <c r="S148" s="12">
        <v>1600</v>
      </c>
      <c r="T148" s="3"/>
      <c r="U148" s="3"/>
    </row>
    <row r="149" spans="1:21" x14ac:dyDescent="0.25">
      <c r="A149" s="3" t="s">
        <v>104</v>
      </c>
      <c r="B149" s="10">
        <v>3.3</v>
      </c>
      <c r="C149" s="10" t="s">
        <v>160</v>
      </c>
      <c r="D149" s="3" t="s">
        <v>879</v>
      </c>
      <c r="E149" s="3"/>
      <c r="F149" s="3"/>
      <c r="G149" s="3" t="s">
        <v>181</v>
      </c>
      <c r="H149" s="3" t="s">
        <v>26</v>
      </c>
      <c r="I149" s="3" t="s">
        <v>878</v>
      </c>
      <c r="J149" s="3" t="s">
        <v>878</v>
      </c>
      <c r="K149" s="3"/>
      <c r="L149" s="3" t="s">
        <v>122</v>
      </c>
      <c r="M149" s="3">
        <v>1</v>
      </c>
      <c r="N149" s="3"/>
      <c r="O149" s="3" t="s">
        <v>182</v>
      </c>
      <c r="P149" s="3">
        <v>3</v>
      </c>
      <c r="Q149" s="3" t="s">
        <v>165</v>
      </c>
      <c r="R149" s="3"/>
      <c r="S149" s="12">
        <v>50000</v>
      </c>
      <c r="T149" s="3"/>
      <c r="U149" s="3"/>
    </row>
    <row r="150" spans="1:21" x14ac:dyDescent="0.25">
      <c r="A150" s="3" t="s">
        <v>22</v>
      </c>
      <c r="B150" s="10">
        <v>4</v>
      </c>
      <c r="C150" s="10" t="s">
        <v>160</v>
      </c>
      <c r="D150" s="3" t="s">
        <v>879</v>
      </c>
      <c r="E150" s="3"/>
      <c r="F150" s="3">
        <v>3727</v>
      </c>
      <c r="G150" s="3" t="s">
        <v>183</v>
      </c>
      <c r="H150" s="3" t="s">
        <v>26</v>
      </c>
      <c r="I150" s="3" t="s">
        <v>878</v>
      </c>
      <c r="J150" s="3" t="s">
        <v>878</v>
      </c>
      <c r="K150" s="3" t="s">
        <v>162</v>
      </c>
      <c r="L150" s="3" t="s">
        <v>163</v>
      </c>
      <c r="M150" s="3">
        <v>2</v>
      </c>
      <c r="N150" s="3"/>
      <c r="O150" s="3" t="s">
        <v>184</v>
      </c>
      <c r="P150" s="3">
        <v>3</v>
      </c>
      <c r="Q150" s="3" t="s">
        <v>165</v>
      </c>
      <c r="R150" s="3">
        <v>1</v>
      </c>
      <c r="S150" s="12">
        <v>2000</v>
      </c>
      <c r="T150" s="3"/>
      <c r="U150" s="3"/>
    </row>
    <row r="151" spans="1:21" x14ac:dyDescent="0.25">
      <c r="A151" s="3" t="s">
        <v>22</v>
      </c>
      <c r="B151" s="10">
        <v>4</v>
      </c>
      <c r="C151" s="10" t="s">
        <v>160</v>
      </c>
      <c r="D151" s="3" t="s">
        <v>879</v>
      </c>
      <c r="E151" s="3"/>
      <c r="F151" s="3">
        <v>3738</v>
      </c>
      <c r="G151" s="3" t="s">
        <v>185</v>
      </c>
      <c r="H151" s="3" t="s">
        <v>26</v>
      </c>
      <c r="I151" s="3" t="s">
        <v>878</v>
      </c>
      <c r="J151" s="3" t="s">
        <v>878</v>
      </c>
      <c r="K151" s="3" t="s">
        <v>162</v>
      </c>
      <c r="L151" s="3" t="s">
        <v>163</v>
      </c>
      <c r="M151" s="3">
        <v>2</v>
      </c>
      <c r="N151" s="3"/>
      <c r="O151" s="3" t="s">
        <v>186</v>
      </c>
      <c r="P151" s="3">
        <v>3</v>
      </c>
      <c r="Q151" s="3" t="s">
        <v>165</v>
      </c>
      <c r="R151" s="3">
        <v>1</v>
      </c>
      <c r="S151" s="12">
        <v>7500.01</v>
      </c>
      <c r="T151" s="3"/>
      <c r="U151" s="3"/>
    </row>
    <row r="152" spans="1:21" x14ac:dyDescent="0.25">
      <c r="A152" s="3" t="s">
        <v>22</v>
      </c>
      <c r="B152" s="10">
        <v>4</v>
      </c>
      <c r="C152" s="10" t="s">
        <v>160</v>
      </c>
      <c r="D152" s="3" t="s">
        <v>879</v>
      </c>
      <c r="E152" s="3"/>
      <c r="F152" s="3">
        <v>3710</v>
      </c>
      <c r="G152" s="3" t="s">
        <v>187</v>
      </c>
      <c r="H152" s="3" t="s">
        <v>26</v>
      </c>
      <c r="I152" s="3" t="s">
        <v>878</v>
      </c>
      <c r="J152" s="3" t="s">
        <v>878</v>
      </c>
      <c r="K152" s="3" t="s">
        <v>26</v>
      </c>
      <c r="L152" s="3" t="s">
        <v>163</v>
      </c>
      <c r="M152" s="3">
        <v>2</v>
      </c>
      <c r="N152" s="3"/>
      <c r="O152" s="3" t="s">
        <v>188</v>
      </c>
      <c r="P152" s="3">
        <v>3</v>
      </c>
      <c r="Q152" s="3" t="s">
        <v>165</v>
      </c>
      <c r="R152" s="3">
        <v>1</v>
      </c>
      <c r="S152" s="12">
        <v>23700.01</v>
      </c>
      <c r="T152" s="3"/>
      <c r="U152" s="3"/>
    </row>
    <row r="153" spans="1:21" x14ac:dyDescent="0.25">
      <c r="A153" s="3" t="s">
        <v>22</v>
      </c>
      <c r="B153" s="10">
        <v>4</v>
      </c>
      <c r="C153" s="10" t="s">
        <v>160</v>
      </c>
      <c r="D153" s="3" t="s">
        <v>879</v>
      </c>
      <c r="E153" s="3"/>
      <c r="F153" s="3">
        <v>3707</v>
      </c>
      <c r="G153" s="3" t="s">
        <v>189</v>
      </c>
      <c r="H153" s="3" t="s">
        <v>26</v>
      </c>
      <c r="I153" s="3" t="s">
        <v>878</v>
      </c>
      <c r="J153" s="3" t="s">
        <v>878</v>
      </c>
      <c r="K153" s="3" t="s">
        <v>26</v>
      </c>
      <c r="L153" s="3" t="s">
        <v>163</v>
      </c>
      <c r="M153" s="3">
        <v>2</v>
      </c>
      <c r="N153" s="3"/>
      <c r="O153" s="3" t="s">
        <v>190</v>
      </c>
      <c r="P153" s="3">
        <v>3</v>
      </c>
      <c r="Q153" s="3" t="s">
        <v>165</v>
      </c>
      <c r="R153" s="3">
        <v>1</v>
      </c>
      <c r="S153" s="12">
        <v>7500</v>
      </c>
      <c r="T153" s="3"/>
      <c r="U153" s="3"/>
    </row>
    <row r="154" spans="1:21" x14ac:dyDescent="0.25">
      <c r="A154" s="3" t="s">
        <v>22</v>
      </c>
      <c r="B154" s="10">
        <v>4</v>
      </c>
      <c r="C154" s="10" t="s">
        <v>160</v>
      </c>
      <c r="D154" s="3" t="s">
        <v>879</v>
      </c>
      <c r="E154" s="3"/>
      <c r="F154" s="3">
        <v>3734</v>
      </c>
      <c r="G154" s="3" t="s">
        <v>191</v>
      </c>
      <c r="H154" s="3" t="s">
        <v>26</v>
      </c>
      <c r="I154" s="3" t="s">
        <v>878</v>
      </c>
      <c r="J154" s="3" t="s">
        <v>878</v>
      </c>
      <c r="K154" s="3" t="s">
        <v>26</v>
      </c>
      <c r="L154" s="3" t="s">
        <v>163</v>
      </c>
      <c r="M154" s="3">
        <v>2</v>
      </c>
      <c r="N154" s="3"/>
      <c r="O154" s="3" t="s">
        <v>192</v>
      </c>
      <c r="P154" s="3">
        <v>3</v>
      </c>
      <c r="Q154" s="3" t="s">
        <v>165</v>
      </c>
      <c r="R154" s="3">
        <v>1</v>
      </c>
      <c r="S154" s="12">
        <v>50000</v>
      </c>
      <c r="T154" s="3"/>
      <c r="U154" s="3"/>
    </row>
    <row r="155" spans="1:21" x14ac:dyDescent="0.25">
      <c r="A155" s="3" t="s">
        <v>22</v>
      </c>
      <c r="B155" s="10">
        <v>4</v>
      </c>
      <c r="C155" s="10" t="s">
        <v>160</v>
      </c>
      <c r="D155" s="3" t="s">
        <v>879</v>
      </c>
      <c r="E155" s="3"/>
      <c r="F155" s="3">
        <v>3706</v>
      </c>
      <c r="G155" s="3" t="s">
        <v>193</v>
      </c>
      <c r="H155" s="3" t="s">
        <v>26</v>
      </c>
      <c r="I155" s="3" t="s">
        <v>878</v>
      </c>
      <c r="J155" s="3" t="s">
        <v>878</v>
      </c>
      <c r="K155" s="3" t="s">
        <v>26</v>
      </c>
      <c r="L155" s="3" t="s">
        <v>163</v>
      </c>
      <c r="M155" s="3">
        <v>2</v>
      </c>
      <c r="N155" s="3"/>
      <c r="O155" s="3" t="s">
        <v>194</v>
      </c>
      <c r="P155" s="3">
        <v>3</v>
      </c>
      <c r="Q155" s="3" t="s">
        <v>165</v>
      </c>
      <c r="R155" s="3">
        <v>1</v>
      </c>
      <c r="S155" s="12">
        <v>2875</v>
      </c>
      <c r="T155" s="3"/>
      <c r="U155" s="3"/>
    </row>
    <row r="156" spans="1:21" x14ac:dyDescent="0.25">
      <c r="A156" s="3" t="s">
        <v>22</v>
      </c>
      <c r="B156" s="10">
        <v>4</v>
      </c>
      <c r="C156" s="10" t="s">
        <v>160</v>
      </c>
      <c r="D156" s="3" t="s">
        <v>879</v>
      </c>
      <c r="E156" s="3"/>
      <c r="F156" s="3">
        <v>3737</v>
      </c>
      <c r="G156" s="3" t="s">
        <v>195</v>
      </c>
      <c r="H156" s="3" t="s">
        <v>26</v>
      </c>
      <c r="I156" s="3" t="s">
        <v>878</v>
      </c>
      <c r="J156" s="3" t="s">
        <v>878</v>
      </c>
      <c r="K156" s="3" t="s">
        <v>162</v>
      </c>
      <c r="L156" s="3" t="s">
        <v>163</v>
      </c>
      <c r="M156" s="3">
        <v>2</v>
      </c>
      <c r="N156" s="3"/>
      <c r="O156" s="3" t="s">
        <v>196</v>
      </c>
      <c r="P156" s="3">
        <v>3</v>
      </c>
      <c r="Q156" s="3" t="s">
        <v>165</v>
      </c>
      <c r="R156" s="3">
        <v>1</v>
      </c>
      <c r="S156" s="12">
        <v>6000</v>
      </c>
      <c r="T156" s="3"/>
      <c r="U156" s="3"/>
    </row>
    <row r="157" spans="1:21" x14ac:dyDescent="0.25">
      <c r="D157" s="3" t="s">
        <v>879</v>
      </c>
    </row>
    <row r="158" spans="1:21" x14ac:dyDescent="0.25">
      <c r="B158" s="45"/>
      <c r="C158" s="45"/>
    </row>
    <row r="165" spans="1:20" ht="26.25" x14ac:dyDescent="0.4">
      <c r="A165" s="1" t="s">
        <v>0</v>
      </c>
      <c r="B165" s="1"/>
      <c r="C165" s="1"/>
      <c r="D165" s="2"/>
      <c r="F165" s="3"/>
      <c r="G165" s="3"/>
    </row>
    <row r="166" spans="1:20" ht="18.75" x14ac:dyDescent="0.3">
      <c r="A166" s="46" t="s">
        <v>1</v>
      </c>
      <c r="B166" s="46"/>
      <c r="C166" s="2"/>
      <c r="D166" s="3"/>
      <c r="F166" s="3"/>
      <c r="G166" s="3"/>
    </row>
    <row r="167" spans="1:20" x14ac:dyDescent="0.25">
      <c r="A167" s="47" t="s">
        <v>197</v>
      </c>
      <c r="B167" s="47"/>
      <c r="C167" s="47"/>
      <c r="D167" s="3"/>
      <c r="F167" s="6"/>
      <c r="G167" s="6"/>
    </row>
    <row r="168" spans="1:20" ht="15.75" x14ac:dyDescent="0.25">
      <c r="A168" s="22" t="s">
        <v>198</v>
      </c>
      <c r="B168" s="22"/>
      <c r="C168" s="22"/>
      <c r="D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48"/>
      <c r="T168" s="22"/>
    </row>
    <row r="169" spans="1:20" ht="15.75" thickBot="1" x14ac:dyDescent="0.3"/>
    <row r="170" spans="1:20" ht="16.5" thickBot="1" x14ac:dyDescent="0.3">
      <c r="A170" s="49" t="s">
        <v>4</v>
      </c>
      <c r="B170" s="49" t="s">
        <v>5</v>
      </c>
      <c r="C170" s="49" t="s">
        <v>6</v>
      </c>
      <c r="D170" s="50" t="s">
        <v>7</v>
      </c>
      <c r="E170" s="51" t="s">
        <v>10</v>
      </c>
      <c r="F170" s="49" t="s">
        <v>11</v>
      </c>
      <c r="G170" s="50" t="s">
        <v>199</v>
      </c>
      <c r="H170" s="223" t="s">
        <v>200</v>
      </c>
      <c r="I170" s="224"/>
      <c r="J170" s="51" t="s">
        <v>17</v>
      </c>
      <c r="K170" s="49" t="s">
        <v>14</v>
      </c>
      <c r="L170" s="49" t="s">
        <v>15</v>
      </c>
      <c r="M170" s="49" t="s">
        <v>201</v>
      </c>
      <c r="N170" s="52" t="s">
        <v>202</v>
      </c>
      <c r="O170" s="49" t="s">
        <v>16</v>
      </c>
      <c r="P170" s="49" t="s">
        <v>18</v>
      </c>
      <c r="Q170" s="49" t="s">
        <v>19</v>
      </c>
      <c r="R170" s="53" t="s">
        <v>20</v>
      </c>
      <c r="S170" s="49" t="s">
        <v>21</v>
      </c>
    </row>
    <row r="171" spans="1:20" ht="15.75" thickBot="1" x14ac:dyDescent="0.3">
      <c r="A171" s="3" t="s">
        <v>22</v>
      </c>
      <c r="B171" s="10">
        <v>3.3</v>
      </c>
      <c r="C171" s="10" t="s">
        <v>23</v>
      </c>
      <c r="D171" s="3" t="s">
        <v>203</v>
      </c>
      <c r="E171" s="3" t="s">
        <v>204</v>
      </c>
      <c r="F171" s="3" t="s">
        <v>162</v>
      </c>
      <c r="G171" s="3" t="s">
        <v>205</v>
      </c>
      <c r="H171" s="3" t="s">
        <v>206</v>
      </c>
      <c r="I171" s="3"/>
      <c r="J171" s="3" t="s">
        <v>207</v>
      </c>
      <c r="K171" s="12">
        <v>2882.31</v>
      </c>
      <c r="L171" s="12">
        <v>461.17</v>
      </c>
      <c r="M171" s="12">
        <v>36.03</v>
      </c>
      <c r="N171" s="54">
        <v>307.45</v>
      </c>
      <c r="O171" s="12">
        <v>3000</v>
      </c>
      <c r="P171" s="3" t="s">
        <v>27</v>
      </c>
      <c r="Q171" s="3" t="s">
        <v>28</v>
      </c>
      <c r="R171" s="3">
        <v>60220</v>
      </c>
      <c r="S171" s="3" t="s">
        <v>29</v>
      </c>
    </row>
    <row r="172" spans="1:20" ht="16.5" thickBot="1" x14ac:dyDescent="0.3">
      <c r="A172" s="3"/>
      <c r="B172" s="10"/>
      <c r="C172" s="10"/>
      <c r="D172" s="3"/>
      <c r="E172" s="3"/>
      <c r="F172" s="3"/>
      <c r="G172" s="3"/>
      <c r="H172" s="3"/>
      <c r="I172" s="3"/>
      <c r="J172" s="55" t="s">
        <v>208</v>
      </c>
      <c r="K172" s="56">
        <f>SUM(K171)</f>
        <v>2882.31</v>
      </c>
      <c r="L172" s="56">
        <f>SUM(L171)</f>
        <v>461.17</v>
      </c>
      <c r="M172" s="56">
        <f t="shared" ref="M172:O172" si="3">SUM(M171)</f>
        <v>36.03</v>
      </c>
      <c r="N172" s="56">
        <f t="shared" si="3"/>
        <v>307.45</v>
      </c>
      <c r="O172" s="56">
        <f t="shared" si="3"/>
        <v>3000</v>
      </c>
      <c r="P172" s="3"/>
      <c r="Q172" s="3"/>
      <c r="R172" s="3"/>
      <c r="S172" s="3"/>
    </row>
    <row r="173" spans="1:20" x14ac:dyDescent="0.25">
      <c r="A173" s="3"/>
      <c r="B173" s="10"/>
      <c r="C173" s="10"/>
      <c r="D173" s="3"/>
      <c r="E173" s="3"/>
      <c r="F173" s="3"/>
      <c r="G173" s="3"/>
      <c r="H173" s="3"/>
      <c r="I173" s="3"/>
      <c r="J173" s="3"/>
      <c r="K173" s="12"/>
      <c r="L173" s="12"/>
      <c r="M173" s="12"/>
      <c r="N173" s="12"/>
      <c r="O173" s="12"/>
      <c r="P173" s="3"/>
      <c r="Q173" s="3"/>
      <c r="R173" s="3"/>
      <c r="S173" s="3"/>
    </row>
    <row r="174" spans="1:20" x14ac:dyDescent="0.25">
      <c r="A174" s="18" t="s">
        <v>104</v>
      </c>
      <c r="B174" s="19">
        <v>3.3</v>
      </c>
      <c r="C174" s="19" t="s">
        <v>23</v>
      </c>
      <c r="D174" s="18" t="s">
        <v>209</v>
      </c>
      <c r="E174" s="18" t="s">
        <v>210</v>
      </c>
      <c r="F174" s="18" t="s">
        <v>211</v>
      </c>
      <c r="G174" s="18" t="s">
        <v>878</v>
      </c>
      <c r="H174" s="18" t="s">
        <v>878</v>
      </c>
      <c r="I174" s="18"/>
      <c r="J174" s="18" t="s">
        <v>878</v>
      </c>
      <c r="K174" s="20">
        <v>1605.17</v>
      </c>
      <c r="L174" s="20">
        <v>256.83</v>
      </c>
      <c r="M174" s="20"/>
      <c r="N174" s="20"/>
      <c r="O174" s="20">
        <v>1862</v>
      </c>
      <c r="P174" s="18" t="s">
        <v>72</v>
      </c>
      <c r="Q174" s="18" t="s">
        <v>28</v>
      </c>
      <c r="R174" s="18">
        <v>55010</v>
      </c>
      <c r="S174" s="18" t="s">
        <v>29</v>
      </c>
      <c r="T174" s="57"/>
    </row>
    <row r="175" spans="1:20" x14ac:dyDescent="0.25">
      <c r="A175" s="18" t="s">
        <v>104</v>
      </c>
      <c r="B175" s="19">
        <v>3.3</v>
      </c>
      <c r="C175" s="19" t="s">
        <v>23</v>
      </c>
      <c r="D175" s="18" t="s">
        <v>212</v>
      </c>
      <c r="E175" s="18" t="s">
        <v>213</v>
      </c>
      <c r="F175" s="18" t="s">
        <v>211</v>
      </c>
      <c r="G175" s="18" t="s">
        <v>878</v>
      </c>
      <c r="H175" s="18" t="s">
        <v>878</v>
      </c>
      <c r="I175" s="18"/>
      <c r="J175" s="18" t="s">
        <v>878</v>
      </c>
      <c r="K175" s="20">
        <v>1724.14</v>
      </c>
      <c r="L175" s="20">
        <v>275.86</v>
      </c>
      <c r="M175" s="20"/>
      <c r="N175" s="20"/>
      <c r="O175" s="20">
        <v>2000</v>
      </c>
      <c r="P175" s="18" t="s">
        <v>72</v>
      </c>
      <c r="Q175" s="18" t="s">
        <v>28</v>
      </c>
      <c r="R175" s="18">
        <v>55010</v>
      </c>
      <c r="S175" s="18" t="s">
        <v>29</v>
      </c>
      <c r="T175" s="57"/>
    </row>
    <row r="176" spans="1:20" ht="15.75" thickBot="1" x14ac:dyDescent="0.3">
      <c r="A176" s="18" t="s">
        <v>22</v>
      </c>
      <c r="B176" s="19">
        <v>4</v>
      </c>
      <c r="C176" s="19" t="s">
        <v>23</v>
      </c>
      <c r="D176" s="18" t="s">
        <v>214</v>
      </c>
      <c r="E176" s="18" t="s">
        <v>215</v>
      </c>
      <c r="F176" s="18" t="s">
        <v>26</v>
      </c>
      <c r="G176" s="18" t="s">
        <v>878</v>
      </c>
      <c r="H176" s="18" t="s">
        <v>878</v>
      </c>
      <c r="I176" s="18"/>
      <c r="J176" s="18" t="s">
        <v>878</v>
      </c>
      <c r="K176" s="20">
        <v>1550.86</v>
      </c>
      <c r="L176" s="20">
        <v>248.14</v>
      </c>
      <c r="M176" s="20"/>
      <c r="N176" s="20"/>
      <c r="O176" s="20">
        <v>1799</v>
      </c>
      <c r="P176" s="18" t="s">
        <v>67</v>
      </c>
      <c r="Q176" s="18" t="s">
        <v>28</v>
      </c>
      <c r="R176" s="18">
        <v>11560</v>
      </c>
      <c r="S176" s="18" t="s">
        <v>216</v>
      </c>
      <c r="T176" s="57"/>
    </row>
    <row r="177" spans="1:19" ht="16.5" thickBot="1" x14ac:dyDescent="0.3">
      <c r="A177" s="3"/>
      <c r="B177" s="10"/>
      <c r="C177" s="10"/>
      <c r="D177" s="3"/>
      <c r="E177" s="3"/>
      <c r="F177" s="3"/>
      <c r="G177" s="3"/>
      <c r="H177" s="3"/>
      <c r="I177" s="3"/>
      <c r="J177" s="55" t="s">
        <v>208</v>
      </c>
      <c r="K177" s="56">
        <f>SUM(K174:K176)</f>
        <v>4880.17</v>
      </c>
      <c r="L177" s="56">
        <f>SUM(L174:L176)</f>
        <v>780.83</v>
      </c>
      <c r="M177" s="56">
        <f t="shared" ref="M177:N177" si="4">SUM(M174:M176)</f>
        <v>0</v>
      </c>
      <c r="N177" s="56">
        <f t="shared" si="4"/>
        <v>0</v>
      </c>
      <c r="O177" s="56">
        <f>SUM(O174:O176)</f>
        <v>5661</v>
      </c>
      <c r="P177" s="3"/>
      <c r="Q177" s="3"/>
      <c r="R177" s="3"/>
      <c r="S177" s="3"/>
    </row>
    <row r="178" spans="1:19" x14ac:dyDescent="0.25">
      <c r="A178" s="3"/>
      <c r="B178" s="10"/>
      <c r="C178" s="10"/>
      <c r="D178" s="3"/>
      <c r="E178" s="3"/>
      <c r="F178" s="3"/>
      <c r="G178" s="3"/>
      <c r="H178" s="3"/>
      <c r="I178" s="3"/>
      <c r="J178" s="3"/>
      <c r="K178" s="12"/>
      <c r="L178" s="12"/>
      <c r="M178" s="12"/>
      <c r="N178" s="12"/>
      <c r="O178" s="12"/>
      <c r="P178" s="3"/>
      <c r="Q178" s="3"/>
      <c r="R178" s="3"/>
      <c r="S178" s="3"/>
    </row>
    <row r="179" spans="1:19" ht="15.75" thickBot="1" x14ac:dyDescent="0.3">
      <c r="A179" s="18" t="s">
        <v>104</v>
      </c>
      <c r="B179" s="19">
        <v>3.3</v>
      </c>
      <c r="C179" s="19" t="s">
        <v>23</v>
      </c>
      <c r="D179" s="18" t="s">
        <v>217</v>
      </c>
      <c r="E179" s="18" t="s">
        <v>218</v>
      </c>
      <c r="F179" s="18" t="s">
        <v>26</v>
      </c>
      <c r="G179" s="18" t="s">
        <v>878</v>
      </c>
      <c r="H179" s="18" t="s">
        <v>878</v>
      </c>
      <c r="I179" s="18"/>
      <c r="J179" s="18" t="s">
        <v>878</v>
      </c>
      <c r="K179" s="20">
        <v>490</v>
      </c>
      <c r="L179" s="20">
        <v>78.400000000000006</v>
      </c>
      <c r="M179" s="20"/>
      <c r="N179" s="20"/>
      <c r="O179" s="20">
        <v>568.4</v>
      </c>
      <c r="P179" s="18" t="s">
        <v>27</v>
      </c>
      <c r="Q179" s="18" t="s">
        <v>28</v>
      </c>
      <c r="R179" s="18">
        <v>6000</v>
      </c>
      <c r="S179" s="18" t="s">
        <v>29</v>
      </c>
    </row>
    <row r="180" spans="1:19" ht="16.5" thickBot="1" x14ac:dyDescent="0.3">
      <c r="A180" s="3"/>
      <c r="B180" s="10"/>
      <c r="C180" s="10"/>
      <c r="D180" s="3"/>
      <c r="E180" s="3"/>
      <c r="F180" s="3"/>
      <c r="G180" s="18" t="s">
        <v>878</v>
      </c>
      <c r="H180" s="18" t="s">
        <v>878</v>
      </c>
      <c r="I180" s="3"/>
      <c r="J180" s="55" t="s">
        <v>208</v>
      </c>
      <c r="K180" s="56">
        <f>SUM(K179)</f>
        <v>490</v>
      </c>
      <c r="L180" s="56">
        <f>SUM(L179)</f>
        <v>78.400000000000006</v>
      </c>
      <c r="M180" s="56">
        <f t="shared" ref="M180:O180" si="5">SUM(M179)</f>
        <v>0</v>
      </c>
      <c r="N180" s="56">
        <f t="shared" si="5"/>
        <v>0</v>
      </c>
      <c r="O180" s="56">
        <f t="shared" si="5"/>
        <v>568.4</v>
      </c>
      <c r="P180" s="3"/>
      <c r="Q180" s="3"/>
      <c r="R180" s="3"/>
      <c r="S180" s="3"/>
    </row>
    <row r="181" spans="1:19" x14ac:dyDescent="0.25">
      <c r="A181" s="3"/>
      <c r="B181" s="10"/>
      <c r="C181" s="10"/>
      <c r="D181" s="3"/>
      <c r="E181" s="3"/>
      <c r="F181" s="3"/>
      <c r="G181" s="3"/>
      <c r="H181" s="3"/>
      <c r="I181" s="3"/>
      <c r="J181" s="3"/>
      <c r="K181" s="12"/>
      <c r="L181" s="12"/>
      <c r="M181" s="12"/>
      <c r="N181" s="12"/>
      <c r="O181" s="12"/>
      <c r="P181" s="3"/>
      <c r="Q181" s="3"/>
      <c r="R181" s="3"/>
      <c r="S181" s="3"/>
    </row>
    <row r="182" spans="1:19" x14ac:dyDescent="0.25">
      <c r="A182" s="18" t="s">
        <v>104</v>
      </c>
      <c r="B182" s="19">
        <v>3.3</v>
      </c>
      <c r="C182" s="19" t="s">
        <v>23</v>
      </c>
      <c r="D182" s="18" t="s">
        <v>219</v>
      </c>
      <c r="E182" s="18" t="s">
        <v>220</v>
      </c>
      <c r="F182" s="18" t="s">
        <v>26</v>
      </c>
      <c r="G182" s="18" t="s">
        <v>878</v>
      </c>
      <c r="H182" s="18" t="s">
        <v>878</v>
      </c>
      <c r="I182" s="18"/>
      <c r="J182" s="18" t="s">
        <v>878</v>
      </c>
      <c r="K182" s="20">
        <v>145.69</v>
      </c>
      <c r="L182" s="20">
        <v>23.31</v>
      </c>
      <c r="M182" s="20"/>
      <c r="N182" s="20"/>
      <c r="O182" s="20">
        <v>169</v>
      </c>
      <c r="P182" s="18" t="s">
        <v>67</v>
      </c>
      <c r="Q182" s="18" t="s">
        <v>28</v>
      </c>
      <c r="R182" s="18">
        <v>55770</v>
      </c>
      <c r="S182" s="18" t="s">
        <v>29</v>
      </c>
    </row>
    <row r="183" spans="1:19" x14ac:dyDescent="0.25">
      <c r="A183" s="18" t="s">
        <v>22</v>
      </c>
      <c r="B183" s="19">
        <v>4</v>
      </c>
      <c r="C183" s="19" t="s">
        <v>23</v>
      </c>
      <c r="D183" s="18" t="s">
        <v>221</v>
      </c>
      <c r="E183" s="18" t="s">
        <v>222</v>
      </c>
      <c r="F183" s="18" t="s">
        <v>223</v>
      </c>
      <c r="G183" s="18" t="s">
        <v>878</v>
      </c>
      <c r="H183" s="18" t="s">
        <v>878</v>
      </c>
      <c r="I183" s="18"/>
      <c r="J183" s="18" t="s">
        <v>878</v>
      </c>
      <c r="K183" s="20">
        <v>234.48</v>
      </c>
      <c r="L183" s="20">
        <v>37.520000000000003</v>
      </c>
      <c r="M183" s="20"/>
      <c r="N183" s="20"/>
      <c r="O183" s="20">
        <v>272</v>
      </c>
      <c r="P183" s="18" t="s">
        <v>122</v>
      </c>
      <c r="Q183" s="18" t="s">
        <v>28</v>
      </c>
      <c r="R183" s="18">
        <v>54700</v>
      </c>
      <c r="S183" s="18" t="s">
        <v>29</v>
      </c>
    </row>
    <row r="184" spans="1:19" x14ac:dyDescent="0.25">
      <c r="A184" s="18" t="s">
        <v>22</v>
      </c>
      <c r="B184" s="19">
        <v>4</v>
      </c>
      <c r="C184" s="19" t="s">
        <v>23</v>
      </c>
      <c r="D184" s="18" t="s">
        <v>224</v>
      </c>
      <c r="E184" s="18" t="s">
        <v>225</v>
      </c>
      <c r="F184" s="18" t="s">
        <v>223</v>
      </c>
      <c r="G184" s="18" t="s">
        <v>878</v>
      </c>
      <c r="H184" s="18" t="s">
        <v>878</v>
      </c>
      <c r="I184" s="18"/>
      <c r="J184" s="18" t="s">
        <v>878</v>
      </c>
      <c r="K184" s="20">
        <v>330.3</v>
      </c>
      <c r="L184" s="20">
        <v>38.200000000000003</v>
      </c>
      <c r="M184" s="20"/>
      <c r="N184" s="20"/>
      <c r="O184" s="20">
        <v>368.5</v>
      </c>
      <c r="P184" s="18" t="s">
        <v>122</v>
      </c>
      <c r="Q184" s="18" t="s">
        <v>28</v>
      </c>
      <c r="R184" s="18">
        <v>54700</v>
      </c>
      <c r="S184" s="18" t="s">
        <v>29</v>
      </c>
    </row>
    <row r="185" spans="1:19" x14ac:dyDescent="0.25">
      <c r="A185" s="18" t="s">
        <v>22</v>
      </c>
      <c r="B185" s="19">
        <v>4</v>
      </c>
      <c r="C185" s="19" t="s">
        <v>23</v>
      </c>
      <c r="D185" s="18" t="s">
        <v>226</v>
      </c>
      <c r="E185" s="18" t="s">
        <v>227</v>
      </c>
      <c r="F185" s="18" t="s">
        <v>223</v>
      </c>
      <c r="G185" s="18" t="s">
        <v>878</v>
      </c>
      <c r="H185" s="18" t="s">
        <v>878</v>
      </c>
      <c r="I185" s="18"/>
      <c r="J185" s="18" t="s">
        <v>878</v>
      </c>
      <c r="K185" s="20">
        <v>216.73</v>
      </c>
      <c r="L185" s="20">
        <v>27.86</v>
      </c>
      <c r="M185" s="20"/>
      <c r="N185" s="20"/>
      <c r="O185" s="20">
        <v>248</v>
      </c>
      <c r="P185" s="18" t="s">
        <v>122</v>
      </c>
      <c r="Q185" s="18" t="s">
        <v>28</v>
      </c>
      <c r="R185" s="18">
        <v>54700</v>
      </c>
      <c r="S185" s="18" t="s">
        <v>29</v>
      </c>
    </row>
    <row r="186" spans="1:19" ht="15.75" thickBot="1" x14ac:dyDescent="0.3">
      <c r="A186" s="18" t="s">
        <v>104</v>
      </c>
      <c r="B186" s="19">
        <v>3.3</v>
      </c>
      <c r="C186" s="19" t="s">
        <v>23</v>
      </c>
      <c r="D186" s="18" t="s">
        <v>228</v>
      </c>
      <c r="E186" s="18" t="s">
        <v>229</v>
      </c>
      <c r="F186" s="18" t="s">
        <v>26</v>
      </c>
      <c r="G186" s="18" t="s">
        <v>878</v>
      </c>
      <c r="H186" s="18" t="s">
        <v>878</v>
      </c>
      <c r="I186" s="18"/>
      <c r="J186" s="18" t="s">
        <v>878</v>
      </c>
      <c r="K186" s="20">
        <v>530.16999999999996</v>
      </c>
      <c r="L186" s="20">
        <v>84.83</v>
      </c>
      <c r="M186" s="20"/>
      <c r="N186" s="20"/>
      <c r="O186" s="20">
        <v>615</v>
      </c>
      <c r="P186" s="18" t="s">
        <v>230</v>
      </c>
      <c r="Q186" s="18" t="s">
        <v>28</v>
      </c>
      <c r="R186" s="18">
        <v>44929</v>
      </c>
      <c r="S186" s="18" t="s">
        <v>29</v>
      </c>
    </row>
    <row r="187" spans="1:19" ht="16.5" thickBot="1" x14ac:dyDescent="0.3">
      <c r="A187" s="3"/>
      <c r="B187" s="10"/>
      <c r="C187" s="10"/>
      <c r="D187" s="3"/>
      <c r="E187" s="3"/>
      <c r="F187" s="3"/>
      <c r="G187" s="3"/>
      <c r="H187" s="3"/>
      <c r="I187" s="3"/>
      <c r="J187" s="55" t="s">
        <v>208</v>
      </c>
      <c r="K187" s="56">
        <f>SUM(K182:K186)</f>
        <v>1457.37</v>
      </c>
      <c r="L187" s="56">
        <f>SUM(L182:L186)</f>
        <v>211.72</v>
      </c>
      <c r="M187" s="56">
        <f t="shared" ref="M187:O187" si="6">SUM(M182:M186)</f>
        <v>0</v>
      </c>
      <c r="N187" s="56">
        <f t="shared" si="6"/>
        <v>0</v>
      </c>
      <c r="O187" s="56">
        <f t="shared" si="6"/>
        <v>1672.5</v>
      </c>
      <c r="P187" s="3"/>
      <c r="Q187" s="3"/>
      <c r="R187" s="3"/>
      <c r="S187" s="3"/>
    </row>
    <row r="188" spans="1:19" x14ac:dyDescent="0.25">
      <c r="A188" s="3"/>
      <c r="B188" s="10"/>
      <c r="C188" s="10"/>
      <c r="D188" s="3"/>
      <c r="E188" s="3"/>
      <c r="F188" s="3"/>
      <c r="G188" s="3"/>
      <c r="H188" s="3"/>
      <c r="I188" s="3"/>
      <c r="J188" s="3"/>
      <c r="K188" s="12"/>
      <c r="L188" s="12"/>
      <c r="M188" s="12"/>
      <c r="N188" s="12"/>
      <c r="O188" s="12"/>
      <c r="P188" s="3"/>
      <c r="Q188" s="3"/>
      <c r="R188" s="3"/>
      <c r="S188" s="3"/>
    </row>
    <row r="189" spans="1:19" x14ac:dyDescent="0.25">
      <c r="A189" s="4" t="s">
        <v>104</v>
      </c>
      <c r="B189" s="58">
        <v>3.3</v>
      </c>
      <c r="C189" s="58" t="s">
        <v>23</v>
      </c>
      <c r="D189" s="4" t="s">
        <v>231</v>
      </c>
      <c r="E189" s="4" t="s">
        <v>232</v>
      </c>
      <c r="F189" s="4" t="s">
        <v>169</v>
      </c>
      <c r="G189" s="18" t="s">
        <v>878</v>
      </c>
      <c r="H189" s="18" t="s">
        <v>878</v>
      </c>
      <c r="I189" s="4"/>
      <c r="J189" s="18" t="s">
        <v>878</v>
      </c>
      <c r="K189" s="59">
        <v>5000</v>
      </c>
      <c r="L189" s="59">
        <v>800</v>
      </c>
      <c r="M189" s="59"/>
      <c r="N189" s="59"/>
      <c r="O189" s="59">
        <v>5800</v>
      </c>
      <c r="P189" s="4" t="s">
        <v>27</v>
      </c>
      <c r="Q189" s="4" t="s">
        <v>28</v>
      </c>
      <c r="R189" s="4">
        <v>6400</v>
      </c>
      <c r="S189" s="4" t="s">
        <v>29</v>
      </c>
    </row>
    <row r="190" spans="1:19" ht="15.75" thickBot="1" x14ac:dyDescent="0.3">
      <c r="A190" s="4" t="s">
        <v>22</v>
      </c>
      <c r="B190" s="58">
        <v>4</v>
      </c>
      <c r="C190" s="58" t="s">
        <v>23</v>
      </c>
      <c r="D190" s="4" t="s">
        <v>233</v>
      </c>
      <c r="E190" s="4" t="s">
        <v>234</v>
      </c>
      <c r="F190" s="4" t="s">
        <v>26</v>
      </c>
      <c r="G190" s="18" t="s">
        <v>878</v>
      </c>
      <c r="H190" s="18" t="s">
        <v>878</v>
      </c>
      <c r="I190" s="4"/>
      <c r="J190" s="18" t="s">
        <v>878</v>
      </c>
      <c r="K190" s="59">
        <v>6000</v>
      </c>
      <c r="L190" s="59">
        <v>960</v>
      </c>
      <c r="M190" s="59"/>
      <c r="N190" s="59"/>
      <c r="O190" s="59">
        <v>6960</v>
      </c>
      <c r="P190" s="4" t="s">
        <v>122</v>
      </c>
      <c r="Q190" s="4" t="s">
        <v>123</v>
      </c>
      <c r="R190" s="4">
        <v>9430</v>
      </c>
      <c r="S190" s="4" t="s">
        <v>29</v>
      </c>
    </row>
    <row r="191" spans="1:19" ht="16.5" thickBot="1" x14ac:dyDescent="0.3">
      <c r="A191" s="21"/>
      <c r="B191" s="60"/>
      <c r="C191" s="60"/>
      <c r="D191" s="21"/>
      <c r="E191" s="21"/>
      <c r="F191" s="21"/>
      <c r="G191" s="21"/>
      <c r="H191" s="21"/>
      <c r="I191" s="21"/>
      <c r="J191" s="55" t="s">
        <v>208</v>
      </c>
      <c r="K191" s="56">
        <f>SUM(K189:K190)</f>
        <v>11000</v>
      </c>
      <c r="L191" s="56">
        <f>SUM(L189:L190)</f>
        <v>1760</v>
      </c>
      <c r="M191" s="56">
        <f t="shared" ref="M191:O191" si="7">SUM(M189:M190)</f>
        <v>0</v>
      </c>
      <c r="N191" s="56">
        <f t="shared" si="7"/>
        <v>0</v>
      </c>
      <c r="O191" s="56">
        <f t="shared" si="7"/>
        <v>12760</v>
      </c>
      <c r="P191" s="21"/>
      <c r="Q191" s="21"/>
      <c r="R191" s="21"/>
      <c r="S191" s="21"/>
    </row>
    <row r="192" spans="1:19" x14ac:dyDescent="0.25">
      <c r="A192" s="3"/>
      <c r="B192" s="10"/>
      <c r="C192" s="10"/>
      <c r="D192" s="3"/>
      <c r="E192" s="3"/>
      <c r="F192" s="3"/>
      <c r="G192" s="3"/>
      <c r="H192" s="3"/>
      <c r="I192" s="3"/>
      <c r="J192" s="3"/>
      <c r="K192" s="12"/>
      <c r="L192" s="12"/>
      <c r="M192" s="12"/>
      <c r="N192" s="12"/>
      <c r="O192" s="12"/>
      <c r="P192" s="3"/>
      <c r="Q192" s="3"/>
      <c r="R192" s="3"/>
      <c r="S192" s="3"/>
    </row>
    <row r="193" spans="1:19" x14ac:dyDescent="0.25">
      <c r="A193" s="3" t="s">
        <v>22</v>
      </c>
      <c r="B193" s="10">
        <v>4</v>
      </c>
      <c r="C193" s="10" t="s">
        <v>23</v>
      </c>
      <c r="D193" s="3" t="s">
        <v>237</v>
      </c>
      <c r="E193" s="3" t="s">
        <v>238</v>
      </c>
      <c r="F193" s="3" t="s">
        <v>26</v>
      </c>
      <c r="G193" s="18" t="s">
        <v>878</v>
      </c>
      <c r="H193" s="18" t="s">
        <v>878</v>
      </c>
      <c r="I193" s="3"/>
      <c r="J193" s="18" t="s">
        <v>878</v>
      </c>
      <c r="K193" s="12">
        <v>1205.17</v>
      </c>
      <c r="L193" s="12">
        <v>192.83</v>
      </c>
      <c r="M193" s="12"/>
      <c r="N193" s="12"/>
      <c r="O193" s="12">
        <v>1398</v>
      </c>
      <c r="P193" s="3" t="s">
        <v>72</v>
      </c>
      <c r="Q193" s="3" t="s">
        <v>28</v>
      </c>
      <c r="R193" s="3">
        <v>14700</v>
      </c>
      <c r="S193" s="3" t="s">
        <v>29</v>
      </c>
    </row>
    <row r="194" spans="1:19" x14ac:dyDescent="0.25">
      <c r="A194" s="3" t="s">
        <v>104</v>
      </c>
      <c r="B194" s="10">
        <v>3.3</v>
      </c>
      <c r="C194" s="10" t="s">
        <v>23</v>
      </c>
      <c r="D194" s="3" t="s">
        <v>239</v>
      </c>
      <c r="E194" s="3" t="s">
        <v>240</v>
      </c>
      <c r="F194" s="3" t="s">
        <v>26</v>
      </c>
      <c r="G194" s="18" t="s">
        <v>878</v>
      </c>
      <c r="H194" s="18" t="s">
        <v>878</v>
      </c>
      <c r="I194" s="3"/>
      <c r="J194" s="18" t="s">
        <v>878</v>
      </c>
      <c r="K194" s="12">
        <v>155.09</v>
      </c>
      <c r="L194" s="12">
        <v>24.81</v>
      </c>
      <c r="M194" s="12"/>
      <c r="N194" s="12"/>
      <c r="O194" s="12">
        <v>179.9</v>
      </c>
      <c r="P194" s="3" t="s">
        <v>67</v>
      </c>
      <c r="Q194" s="3" t="s">
        <v>28</v>
      </c>
      <c r="R194" s="3">
        <v>1020</v>
      </c>
      <c r="S194" s="3" t="s">
        <v>29</v>
      </c>
    </row>
    <row r="195" spans="1:19" ht="15.75" thickBot="1" x14ac:dyDescent="0.3">
      <c r="A195" s="3" t="s">
        <v>22</v>
      </c>
      <c r="B195" s="10">
        <v>3.3</v>
      </c>
      <c r="C195" s="10" t="s">
        <v>23</v>
      </c>
      <c r="D195" s="3" t="s">
        <v>241</v>
      </c>
      <c r="E195" s="3" t="s">
        <v>242</v>
      </c>
      <c r="F195" s="3" t="s">
        <v>243</v>
      </c>
      <c r="G195" s="18" t="s">
        <v>878</v>
      </c>
      <c r="H195" s="18" t="s">
        <v>878</v>
      </c>
      <c r="I195" s="3"/>
      <c r="J195" s="18" t="s">
        <v>878</v>
      </c>
      <c r="K195" s="12">
        <v>120.65</v>
      </c>
      <c r="L195" s="12">
        <v>19.3</v>
      </c>
      <c r="M195" s="12"/>
      <c r="N195" s="12"/>
      <c r="O195" s="12">
        <v>139.94999999999999</v>
      </c>
      <c r="P195" s="3" t="s">
        <v>67</v>
      </c>
      <c r="Q195" s="3" t="s">
        <v>28</v>
      </c>
      <c r="R195" s="3">
        <v>55764</v>
      </c>
      <c r="S195" s="3" t="s">
        <v>29</v>
      </c>
    </row>
    <row r="196" spans="1:19" ht="16.5" thickBot="1" x14ac:dyDescent="0.3">
      <c r="A196" s="3"/>
      <c r="B196" s="10"/>
      <c r="C196" s="10"/>
      <c r="D196" s="3"/>
      <c r="E196" s="3"/>
      <c r="F196" s="3"/>
      <c r="G196" s="3"/>
      <c r="H196" s="3"/>
      <c r="I196" s="3"/>
      <c r="J196" s="55" t="s">
        <v>208</v>
      </c>
      <c r="K196" s="56">
        <f>SUM(K193:K195)</f>
        <v>1480.91</v>
      </c>
      <c r="L196" s="56">
        <f>SUM(L193:L195)</f>
        <v>236.94000000000003</v>
      </c>
      <c r="M196" s="56">
        <f t="shared" ref="M196:O196" si="8">SUM(M193:M195)</f>
        <v>0</v>
      </c>
      <c r="N196" s="56">
        <f t="shared" si="8"/>
        <v>0</v>
      </c>
      <c r="O196" s="56">
        <f t="shared" si="8"/>
        <v>1717.8500000000001</v>
      </c>
      <c r="P196" s="3"/>
      <c r="Q196" s="3"/>
      <c r="R196" s="3"/>
      <c r="S196" s="3"/>
    </row>
    <row r="197" spans="1:19" x14ac:dyDescent="0.25">
      <c r="A197" s="3"/>
      <c r="B197" s="10"/>
      <c r="C197" s="10"/>
      <c r="D197" s="3"/>
      <c r="E197" s="3"/>
      <c r="F197" s="3"/>
      <c r="G197" s="3"/>
      <c r="H197" s="3"/>
      <c r="I197" s="3"/>
      <c r="J197" s="3"/>
      <c r="K197" s="12"/>
      <c r="L197" s="12"/>
      <c r="M197" s="12"/>
      <c r="N197" s="12"/>
      <c r="O197" s="12"/>
      <c r="P197" s="3"/>
      <c r="Q197" s="3"/>
      <c r="R197" s="3"/>
      <c r="S197" s="3"/>
    </row>
    <row r="198" spans="1:19" x14ac:dyDescent="0.25">
      <c r="A198" s="18" t="s">
        <v>22</v>
      </c>
      <c r="B198" s="19">
        <v>4</v>
      </c>
      <c r="C198" s="19" t="s">
        <v>23</v>
      </c>
      <c r="D198" s="18" t="s">
        <v>244</v>
      </c>
      <c r="E198" s="18" t="s">
        <v>245</v>
      </c>
      <c r="F198" s="18" t="s">
        <v>26</v>
      </c>
      <c r="G198" s="18" t="s">
        <v>878</v>
      </c>
      <c r="H198" s="18" t="s">
        <v>878</v>
      </c>
      <c r="I198" s="18"/>
      <c r="J198" s="18" t="s">
        <v>878</v>
      </c>
      <c r="K198" s="20">
        <v>387.06</v>
      </c>
      <c r="L198" s="20">
        <v>61.94</v>
      </c>
      <c r="M198" s="20"/>
      <c r="N198" s="20"/>
      <c r="O198" s="20">
        <v>449</v>
      </c>
      <c r="P198" s="18" t="s">
        <v>67</v>
      </c>
      <c r="Q198" s="18" t="s">
        <v>28</v>
      </c>
      <c r="R198" s="18">
        <v>11000</v>
      </c>
      <c r="S198" s="18" t="s">
        <v>29</v>
      </c>
    </row>
    <row r="199" spans="1:19" ht="15.75" thickBot="1" x14ac:dyDescent="0.3">
      <c r="A199" s="18" t="s">
        <v>104</v>
      </c>
      <c r="B199" s="19">
        <v>3.3</v>
      </c>
      <c r="C199" s="19" t="s">
        <v>23</v>
      </c>
      <c r="D199" s="18" t="s">
        <v>246</v>
      </c>
      <c r="E199" s="18" t="s">
        <v>247</v>
      </c>
      <c r="F199" s="18" t="s">
        <v>26</v>
      </c>
      <c r="G199" s="18" t="s">
        <v>878</v>
      </c>
      <c r="H199" s="18" t="s">
        <v>878</v>
      </c>
      <c r="I199" s="18"/>
      <c r="J199" s="18" t="s">
        <v>878</v>
      </c>
      <c r="K199" s="20">
        <v>2629.31</v>
      </c>
      <c r="L199" s="20">
        <v>420.69</v>
      </c>
      <c r="M199" s="20"/>
      <c r="N199" s="20"/>
      <c r="O199" s="20">
        <v>3050</v>
      </c>
      <c r="P199" s="18" t="s">
        <v>67</v>
      </c>
      <c r="Q199" s="18" t="s">
        <v>28</v>
      </c>
      <c r="R199" s="18">
        <v>21100</v>
      </c>
      <c r="S199" s="18" t="s">
        <v>29</v>
      </c>
    </row>
    <row r="200" spans="1:19" ht="16.5" thickBot="1" x14ac:dyDescent="0.3">
      <c r="J200" s="55" t="s">
        <v>208</v>
      </c>
      <c r="K200" s="56">
        <f>SUM(K198:K199)</f>
        <v>3016.37</v>
      </c>
      <c r="L200" s="56">
        <f>SUM(L198:L199)</f>
        <v>482.63</v>
      </c>
      <c r="M200" s="56">
        <f t="shared" ref="M200:O200" si="9">SUM(M198:M199)</f>
        <v>0</v>
      </c>
      <c r="N200" s="56">
        <f t="shared" si="9"/>
        <v>0</v>
      </c>
      <c r="O200" s="56">
        <f t="shared" si="9"/>
        <v>3499</v>
      </c>
    </row>
    <row r="201" spans="1:19" x14ac:dyDescent="0.25">
      <c r="A201" s="3"/>
      <c r="B201" s="10"/>
      <c r="C201" s="10"/>
      <c r="D201" s="3"/>
      <c r="E201" s="3"/>
      <c r="F201" s="3"/>
      <c r="G201" s="3"/>
      <c r="H201" s="3"/>
      <c r="I201" s="3"/>
      <c r="J201" s="3"/>
      <c r="K201" s="12"/>
      <c r="L201" s="12"/>
      <c r="M201" s="12"/>
      <c r="N201" s="12"/>
      <c r="O201" s="12"/>
      <c r="P201" s="3"/>
      <c r="Q201" s="3"/>
      <c r="R201" s="3"/>
      <c r="S201" s="3"/>
    </row>
    <row r="202" spans="1:19" x14ac:dyDescent="0.25">
      <c r="A202" s="18" t="s">
        <v>104</v>
      </c>
      <c r="B202" s="19">
        <v>3.3</v>
      </c>
      <c r="C202" s="19" t="s">
        <v>23</v>
      </c>
      <c r="D202" s="18" t="s">
        <v>250</v>
      </c>
      <c r="E202" s="18" t="s">
        <v>251</v>
      </c>
      <c r="F202" s="18" t="s">
        <v>26</v>
      </c>
      <c r="G202" s="18" t="s">
        <v>878</v>
      </c>
      <c r="H202" s="18" t="s">
        <v>878</v>
      </c>
      <c r="I202" s="18"/>
      <c r="J202" s="18" t="s">
        <v>878</v>
      </c>
      <c r="K202" s="20">
        <v>492.91</v>
      </c>
      <c r="L202" s="20">
        <v>23.31</v>
      </c>
      <c r="M202" s="20"/>
      <c r="N202" s="20"/>
      <c r="O202" s="20">
        <v>520.29999999999995</v>
      </c>
      <c r="P202" s="18" t="s">
        <v>67</v>
      </c>
      <c r="Q202" s="18" t="s">
        <v>28</v>
      </c>
      <c r="R202" s="18">
        <v>55712</v>
      </c>
      <c r="S202" s="18" t="s">
        <v>29</v>
      </c>
    </row>
    <row r="203" spans="1:19" x14ac:dyDescent="0.25">
      <c r="A203" s="18" t="s">
        <v>22</v>
      </c>
      <c r="B203" s="19">
        <v>3.3</v>
      </c>
      <c r="C203" s="19" t="s">
        <v>23</v>
      </c>
      <c r="D203" s="18" t="s">
        <v>252</v>
      </c>
      <c r="E203" s="18" t="s">
        <v>253</v>
      </c>
      <c r="F203" s="18" t="s">
        <v>162</v>
      </c>
      <c r="G203" s="18" t="s">
        <v>878</v>
      </c>
      <c r="H203" s="18" t="s">
        <v>878</v>
      </c>
      <c r="I203" s="18"/>
      <c r="J203" s="18" t="s">
        <v>878</v>
      </c>
      <c r="K203" s="20">
        <v>732.76</v>
      </c>
      <c r="L203" s="20">
        <v>117.24</v>
      </c>
      <c r="M203" s="20"/>
      <c r="N203" s="20"/>
      <c r="O203" s="20">
        <v>850</v>
      </c>
      <c r="P203" s="18" t="s">
        <v>72</v>
      </c>
      <c r="Q203" s="18" t="s">
        <v>28</v>
      </c>
      <c r="R203" s="18">
        <v>55767</v>
      </c>
      <c r="S203" s="18" t="s">
        <v>29</v>
      </c>
    </row>
    <row r="204" spans="1:19" x14ac:dyDescent="0.25">
      <c r="A204" s="18" t="s">
        <v>22</v>
      </c>
      <c r="B204" s="19">
        <v>3.3</v>
      </c>
      <c r="C204" s="19" t="s">
        <v>23</v>
      </c>
      <c r="D204" s="18" t="s">
        <v>254</v>
      </c>
      <c r="E204" s="18" t="s">
        <v>255</v>
      </c>
      <c r="F204" s="18" t="s">
        <v>162</v>
      </c>
      <c r="G204" s="18" t="s">
        <v>878</v>
      </c>
      <c r="H204" s="18" t="s">
        <v>878</v>
      </c>
      <c r="I204" s="18"/>
      <c r="J204" s="18" t="s">
        <v>878</v>
      </c>
      <c r="K204" s="20">
        <v>862.07</v>
      </c>
      <c r="L204" s="20">
        <v>137.93</v>
      </c>
      <c r="M204" s="20"/>
      <c r="N204" s="20"/>
      <c r="O204" s="20">
        <v>1000</v>
      </c>
      <c r="P204" s="18" t="s">
        <v>72</v>
      </c>
      <c r="Q204" s="18" t="s">
        <v>28</v>
      </c>
      <c r="R204" s="18">
        <v>55767</v>
      </c>
      <c r="S204" s="18" t="s">
        <v>29</v>
      </c>
    </row>
    <row r="205" spans="1:19" x14ac:dyDescent="0.25">
      <c r="A205" s="18" t="s">
        <v>22</v>
      </c>
      <c r="B205" s="19">
        <v>3.3</v>
      </c>
      <c r="C205" s="19" t="s">
        <v>23</v>
      </c>
      <c r="D205" s="18" t="s">
        <v>256</v>
      </c>
      <c r="E205" s="18" t="s">
        <v>257</v>
      </c>
      <c r="F205" s="18" t="s">
        <v>162</v>
      </c>
      <c r="G205" s="18" t="s">
        <v>878</v>
      </c>
      <c r="H205" s="18" t="s">
        <v>878</v>
      </c>
      <c r="I205" s="18"/>
      <c r="J205" s="18" t="s">
        <v>878</v>
      </c>
      <c r="K205" s="20">
        <v>689.66</v>
      </c>
      <c r="L205" s="20">
        <v>110.35</v>
      </c>
      <c r="M205" s="20"/>
      <c r="N205" s="20"/>
      <c r="O205" s="20">
        <v>800.01</v>
      </c>
      <c r="P205" s="18" t="s">
        <v>72</v>
      </c>
      <c r="Q205" s="18" t="s">
        <v>28</v>
      </c>
      <c r="R205" s="18">
        <v>55767</v>
      </c>
      <c r="S205" s="18" t="s">
        <v>29</v>
      </c>
    </row>
    <row r="206" spans="1:19" x14ac:dyDescent="0.25">
      <c r="A206" s="18" t="s">
        <v>22</v>
      </c>
      <c r="B206" s="19">
        <v>3.3</v>
      </c>
      <c r="C206" s="19" t="s">
        <v>23</v>
      </c>
      <c r="D206" s="18" t="s">
        <v>258</v>
      </c>
      <c r="E206" s="18" t="s">
        <v>259</v>
      </c>
      <c r="F206" s="18" t="s">
        <v>162</v>
      </c>
      <c r="G206" s="18" t="s">
        <v>878</v>
      </c>
      <c r="H206" s="18" t="s">
        <v>878</v>
      </c>
      <c r="I206" s="18"/>
      <c r="J206" s="18" t="s">
        <v>878</v>
      </c>
      <c r="K206" s="20">
        <v>732.76</v>
      </c>
      <c r="L206" s="20">
        <v>117.24</v>
      </c>
      <c r="M206" s="20"/>
      <c r="N206" s="20"/>
      <c r="O206" s="20">
        <v>850</v>
      </c>
      <c r="P206" s="18" t="s">
        <v>72</v>
      </c>
      <c r="Q206" s="18" t="s">
        <v>28</v>
      </c>
      <c r="R206" s="18">
        <v>55767</v>
      </c>
      <c r="S206" s="18" t="s">
        <v>29</v>
      </c>
    </row>
    <row r="207" spans="1:19" x14ac:dyDescent="0.25">
      <c r="A207" s="18" t="s">
        <v>22</v>
      </c>
      <c r="B207" s="19">
        <v>3.3</v>
      </c>
      <c r="C207" s="19" t="s">
        <v>23</v>
      </c>
      <c r="D207" s="18" t="s">
        <v>260</v>
      </c>
      <c r="E207" s="18" t="s">
        <v>261</v>
      </c>
      <c r="F207" s="18" t="s">
        <v>162</v>
      </c>
      <c r="G207" s="18" t="s">
        <v>878</v>
      </c>
      <c r="H207" s="18" t="s">
        <v>878</v>
      </c>
      <c r="I207" s="18"/>
      <c r="J207" s="18" t="s">
        <v>878</v>
      </c>
      <c r="K207" s="20">
        <v>775.86</v>
      </c>
      <c r="L207" s="20">
        <v>124.14</v>
      </c>
      <c r="M207" s="20"/>
      <c r="N207" s="20"/>
      <c r="O207" s="20">
        <v>900</v>
      </c>
      <c r="P207" s="18" t="s">
        <v>72</v>
      </c>
      <c r="Q207" s="18" t="s">
        <v>28</v>
      </c>
      <c r="R207" s="18">
        <v>55767</v>
      </c>
      <c r="S207" s="18" t="s">
        <v>29</v>
      </c>
    </row>
    <row r="208" spans="1:19" x14ac:dyDescent="0.25">
      <c r="A208" s="18" t="s">
        <v>22</v>
      </c>
      <c r="B208" s="19">
        <v>3.3</v>
      </c>
      <c r="C208" s="19" t="s">
        <v>23</v>
      </c>
      <c r="D208" s="18" t="s">
        <v>262</v>
      </c>
      <c r="E208" s="18" t="s">
        <v>263</v>
      </c>
      <c r="F208" s="18" t="s">
        <v>162</v>
      </c>
      <c r="G208" s="18" t="s">
        <v>878</v>
      </c>
      <c r="H208" s="18" t="s">
        <v>878</v>
      </c>
      <c r="I208" s="18"/>
      <c r="J208" s="18" t="s">
        <v>878</v>
      </c>
      <c r="K208" s="20">
        <v>775.86</v>
      </c>
      <c r="L208" s="20">
        <v>124.14</v>
      </c>
      <c r="M208" s="20"/>
      <c r="N208" s="20"/>
      <c r="O208" s="20">
        <v>900</v>
      </c>
      <c r="P208" s="18" t="s">
        <v>72</v>
      </c>
      <c r="Q208" s="18" t="s">
        <v>28</v>
      </c>
      <c r="R208" s="18">
        <v>55767</v>
      </c>
      <c r="S208" s="18" t="s">
        <v>29</v>
      </c>
    </row>
    <row r="209" spans="1:19" x14ac:dyDescent="0.25">
      <c r="A209" s="18" t="s">
        <v>22</v>
      </c>
      <c r="B209" s="19">
        <v>3.3</v>
      </c>
      <c r="C209" s="19" t="s">
        <v>23</v>
      </c>
      <c r="D209" s="18" t="s">
        <v>264</v>
      </c>
      <c r="E209" s="18" t="s">
        <v>265</v>
      </c>
      <c r="F209" s="18" t="s">
        <v>162</v>
      </c>
      <c r="G209" s="18" t="s">
        <v>878</v>
      </c>
      <c r="H209" s="18" t="s">
        <v>878</v>
      </c>
      <c r="I209" s="18"/>
      <c r="J209" s="18" t="s">
        <v>878</v>
      </c>
      <c r="K209" s="20">
        <v>862.07</v>
      </c>
      <c r="L209" s="20">
        <v>137.93</v>
      </c>
      <c r="M209" s="20"/>
      <c r="N209" s="20"/>
      <c r="O209" s="20">
        <v>1000</v>
      </c>
      <c r="P209" s="18" t="s">
        <v>72</v>
      </c>
      <c r="Q209" s="18" t="s">
        <v>28</v>
      </c>
      <c r="R209" s="18">
        <v>55767</v>
      </c>
      <c r="S209" s="18" t="s">
        <v>29</v>
      </c>
    </row>
    <row r="210" spans="1:19" ht="15.75" thickBot="1" x14ac:dyDescent="0.3">
      <c r="A210" s="18" t="s">
        <v>22</v>
      </c>
      <c r="B210" s="19">
        <v>3.3</v>
      </c>
      <c r="C210" s="19" t="s">
        <v>23</v>
      </c>
      <c r="D210" s="18" t="s">
        <v>266</v>
      </c>
      <c r="E210" s="18" t="s">
        <v>267</v>
      </c>
      <c r="F210" s="18" t="s">
        <v>162</v>
      </c>
      <c r="G210" s="18" t="s">
        <v>878</v>
      </c>
      <c r="H210" s="18" t="s">
        <v>878</v>
      </c>
      <c r="I210" s="18"/>
      <c r="J210" s="18" t="s">
        <v>878</v>
      </c>
      <c r="K210" s="20">
        <v>689.66</v>
      </c>
      <c r="L210" s="20">
        <v>110.35</v>
      </c>
      <c r="M210" s="20"/>
      <c r="N210" s="20"/>
      <c r="O210" s="20">
        <v>800.01</v>
      </c>
      <c r="P210" s="18" t="s">
        <v>72</v>
      </c>
      <c r="Q210" s="18" t="s">
        <v>28</v>
      </c>
      <c r="R210" s="18">
        <v>55767</v>
      </c>
      <c r="S210" s="18" t="s">
        <v>29</v>
      </c>
    </row>
    <row r="211" spans="1:19" ht="16.5" thickBot="1" x14ac:dyDescent="0.3">
      <c r="A211" s="3"/>
      <c r="B211" s="10"/>
      <c r="C211" s="10"/>
      <c r="D211" s="3"/>
      <c r="E211" s="3"/>
      <c r="F211" s="3"/>
      <c r="G211" s="3"/>
      <c r="H211" s="3"/>
      <c r="I211" s="3"/>
      <c r="J211" s="55" t="s">
        <v>208</v>
      </c>
      <c r="K211" s="56">
        <f>SUM(K202:K210)</f>
        <v>6613.6099999999988</v>
      </c>
      <c r="L211" s="56">
        <f>SUM(L202:L210)</f>
        <v>1002.63</v>
      </c>
      <c r="M211" s="56">
        <f t="shared" ref="M211:N211" si="10">SUM(M202:M210)</f>
        <v>0</v>
      </c>
      <c r="N211" s="56">
        <f t="shared" si="10"/>
        <v>0</v>
      </c>
      <c r="O211" s="56">
        <f>SUM(O202:O210)</f>
        <v>7620.3200000000006</v>
      </c>
      <c r="P211" s="3"/>
      <c r="Q211" s="3"/>
      <c r="R211" s="3"/>
      <c r="S211" s="3"/>
    </row>
    <row r="212" spans="1:19" x14ac:dyDescent="0.25">
      <c r="A212" s="3"/>
      <c r="B212" s="10"/>
      <c r="C212" s="10"/>
      <c r="D212" s="3"/>
      <c r="E212" s="3"/>
      <c r="F212" s="3"/>
      <c r="G212" s="3"/>
      <c r="H212" s="3"/>
      <c r="I212" s="3"/>
      <c r="J212" s="3"/>
      <c r="K212" s="12"/>
      <c r="L212" s="12"/>
      <c r="M212" s="12"/>
      <c r="N212" s="12"/>
      <c r="O212" s="12"/>
      <c r="P212" s="3"/>
      <c r="Q212" s="3"/>
      <c r="R212" s="3"/>
      <c r="S212" s="3"/>
    </row>
    <row r="213" spans="1:19" ht="15.75" thickBot="1" x14ac:dyDescent="0.3">
      <c r="A213" s="3" t="s">
        <v>104</v>
      </c>
      <c r="B213" s="10">
        <v>3.3</v>
      </c>
      <c r="C213" s="10" t="s">
        <v>23</v>
      </c>
      <c r="D213" s="3" t="s">
        <v>268</v>
      </c>
      <c r="E213" s="3" t="s">
        <v>269</v>
      </c>
      <c r="F213" s="3" t="s">
        <v>169</v>
      </c>
      <c r="G213" s="18" t="s">
        <v>878</v>
      </c>
      <c r="H213" s="18" t="s">
        <v>878</v>
      </c>
      <c r="I213" s="3"/>
      <c r="J213" s="18" t="s">
        <v>878</v>
      </c>
      <c r="K213" s="12">
        <v>4000</v>
      </c>
      <c r="L213" s="12">
        <v>640</v>
      </c>
      <c r="M213" s="12">
        <v>400</v>
      </c>
      <c r="N213" s="54">
        <v>426.68</v>
      </c>
      <c r="O213" s="12">
        <v>3813.32</v>
      </c>
      <c r="P213" s="3" t="s">
        <v>27</v>
      </c>
      <c r="Q213" s="3" t="s">
        <v>28</v>
      </c>
      <c r="R213" s="3">
        <v>58260</v>
      </c>
      <c r="S213" s="3" t="s">
        <v>29</v>
      </c>
    </row>
    <row r="214" spans="1:19" ht="16.5" thickBot="1" x14ac:dyDescent="0.3">
      <c r="A214" s="3"/>
      <c r="B214" s="10"/>
      <c r="C214" s="10"/>
      <c r="D214" s="3"/>
      <c r="E214" s="3"/>
      <c r="F214" s="3"/>
      <c r="G214" s="3"/>
      <c r="H214" s="3"/>
      <c r="I214" s="3"/>
      <c r="J214" s="55" t="s">
        <v>208</v>
      </c>
      <c r="K214" s="56">
        <f>SUM(K213)</f>
        <v>4000</v>
      </c>
      <c r="L214" s="56">
        <f>SUM(L213)</f>
        <v>640</v>
      </c>
      <c r="M214" s="56">
        <f t="shared" ref="M214:O214" si="11">SUM(M213)</f>
        <v>400</v>
      </c>
      <c r="N214" s="56">
        <f t="shared" si="11"/>
        <v>426.68</v>
      </c>
      <c r="O214" s="56">
        <f t="shared" si="11"/>
        <v>3813.32</v>
      </c>
      <c r="P214" s="3"/>
      <c r="Q214" s="3"/>
      <c r="R214" s="3"/>
      <c r="S214" s="3"/>
    </row>
    <row r="216" spans="1:19" x14ac:dyDescent="0.25">
      <c r="A216" s="3" t="s">
        <v>104</v>
      </c>
      <c r="B216" s="10">
        <v>3.3</v>
      </c>
      <c r="C216" s="10" t="s">
        <v>23</v>
      </c>
      <c r="D216" s="3" t="s">
        <v>270</v>
      </c>
      <c r="E216" s="3" t="s">
        <v>271</v>
      </c>
      <c r="F216" s="3" t="s">
        <v>272</v>
      </c>
      <c r="G216" s="18" t="s">
        <v>878</v>
      </c>
      <c r="H216" s="18" t="s">
        <v>878</v>
      </c>
      <c r="I216" s="3"/>
      <c r="J216" s="18" t="s">
        <v>878</v>
      </c>
      <c r="K216" s="12">
        <v>1371</v>
      </c>
      <c r="L216" s="12"/>
      <c r="M216" s="12"/>
      <c r="N216" s="12"/>
      <c r="O216" s="12">
        <v>1371</v>
      </c>
      <c r="P216" s="3" t="s">
        <v>27</v>
      </c>
      <c r="Q216" s="3" t="s">
        <v>28</v>
      </c>
      <c r="R216" s="3">
        <v>50000</v>
      </c>
      <c r="S216" s="3" t="s">
        <v>29</v>
      </c>
    </row>
    <row r="217" spans="1:19" ht="15.75" thickBot="1" x14ac:dyDescent="0.3">
      <c r="A217" s="3" t="s">
        <v>22</v>
      </c>
      <c r="B217" s="10">
        <v>4</v>
      </c>
      <c r="C217" s="10" t="s">
        <v>23</v>
      </c>
      <c r="D217" s="3" t="s">
        <v>273</v>
      </c>
      <c r="E217" s="3" t="s">
        <v>274</v>
      </c>
      <c r="F217" s="3" t="s">
        <v>272</v>
      </c>
      <c r="G217" s="18" t="s">
        <v>878</v>
      </c>
      <c r="H217" s="18" t="s">
        <v>878</v>
      </c>
      <c r="I217" s="3"/>
      <c r="J217" s="18" t="s">
        <v>878</v>
      </c>
      <c r="K217" s="12">
        <v>6124.48</v>
      </c>
      <c r="L217" s="12"/>
      <c r="M217" s="12"/>
      <c r="N217" s="12"/>
      <c r="O217" s="12">
        <v>6124.48</v>
      </c>
      <c r="P217" s="3" t="s">
        <v>27</v>
      </c>
      <c r="Q217" s="3" t="s">
        <v>28</v>
      </c>
      <c r="R217" s="3">
        <v>6600</v>
      </c>
      <c r="S217" s="3" t="s">
        <v>29</v>
      </c>
    </row>
    <row r="218" spans="1:19" ht="16.5" thickBot="1" x14ac:dyDescent="0.3">
      <c r="A218" s="3"/>
      <c r="B218" s="10"/>
      <c r="C218" s="10"/>
      <c r="D218" s="3"/>
      <c r="E218" s="3"/>
      <c r="F218" s="3"/>
      <c r="G218" s="3"/>
      <c r="H218" s="3"/>
      <c r="I218" s="3"/>
      <c r="J218" s="55" t="s">
        <v>208</v>
      </c>
      <c r="K218" s="56">
        <f>SUM(K216:K217)</f>
        <v>7495.48</v>
      </c>
      <c r="L218" s="56">
        <f t="shared" ref="L218:O218" si="12">SUM(L216:L217)</f>
        <v>0</v>
      </c>
      <c r="M218" s="56">
        <f t="shared" si="12"/>
        <v>0</v>
      </c>
      <c r="N218" s="56">
        <f t="shared" si="12"/>
        <v>0</v>
      </c>
      <c r="O218" s="56">
        <f t="shared" si="12"/>
        <v>7495.48</v>
      </c>
      <c r="P218" s="3"/>
      <c r="Q218" s="3"/>
      <c r="R218" s="3"/>
      <c r="S218" s="3"/>
    </row>
    <row r="219" spans="1:19" x14ac:dyDescent="0.25">
      <c r="A219" s="3"/>
      <c r="B219" s="10"/>
      <c r="C219" s="10"/>
      <c r="D219" s="3"/>
      <c r="E219" s="3"/>
      <c r="F219" s="3"/>
      <c r="G219" s="3"/>
      <c r="H219" s="3"/>
      <c r="I219" s="3"/>
      <c r="J219" s="3"/>
      <c r="K219" s="12"/>
      <c r="L219" s="12"/>
      <c r="M219" s="12"/>
      <c r="N219" s="12"/>
      <c r="O219" s="12"/>
      <c r="P219" s="3"/>
      <c r="Q219" s="3"/>
      <c r="R219" s="3"/>
      <c r="S219" s="3"/>
    </row>
    <row r="220" spans="1:19" x14ac:dyDescent="0.25">
      <c r="A220" s="18" t="s">
        <v>22</v>
      </c>
      <c r="B220" s="19">
        <v>4</v>
      </c>
      <c r="C220" s="19" t="s">
        <v>23</v>
      </c>
      <c r="D220" s="18" t="s">
        <v>275</v>
      </c>
      <c r="E220" s="18" t="s">
        <v>276</v>
      </c>
      <c r="F220" s="18" t="s">
        <v>211</v>
      </c>
      <c r="G220" s="18" t="s">
        <v>878</v>
      </c>
      <c r="H220" s="18" t="s">
        <v>878</v>
      </c>
      <c r="I220" s="18"/>
      <c r="J220" s="18" t="s">
        <v>878</v>
      </c>
      <c r="K220" s="20">
        <v>750.01</v>
      </c>
      <c r="L220" s="20">
        <v>120</v>
      </c>
      <c r="M220" s="20"/>
      <c r="N220" s="20"/>
      <c r="O220" s="20">
        <v>870.01</v>
      </c>
      <c r="P220" s="18" t="s">
        <v>72</v>
      </c>
      <c r="Q220" s="18" t="s">
        <v>28</v>
      </c>
      <c r="R220" s="18">
        <v>55767</v>
      </c>
      <c r="S220" s="18" t="s">
        <v>29</v>
      </c>
    </row>
    <row r="221" spans="1:19" x14ac:dyDescent="0.25">
      <c r="A221" s="18" t="s">
        <v>22</v>
      </c>
      <c r="B221" s="19">
        <v>4</v>
      </c>
      <c r="C221" s="19" t="s">
        <v>23</v>
      </c>
      <c r="D221" s="18" t="s">
        <v>277</v>
      </c>
      <c r="E221" s="18" t="s">
        <v>278</v>
      </c>
      <c r="F221" s="18" t="s">
        <v>211</v>
      </c>
      <c r="G221" s="18" t="s">
        <v>878</v>
      </c>
      <c r="H221" s="18" t="s">
        <v>878</v>
      </c>
      <c r="I221" s="18"/>
      <c r="J221" s="18" t="s">
        <v>878</v>
      </c>
      <c r="K221" s="20">
        <v>586.22</v>
      </c>
      <c r="L221" s="20">
        <v>93.8</v>
      </c>
      <c r="M221" s="20"/>
      <c r="N221" s="20"/>
      <c r="O221" s="20">
        <v>680.02</v>
      </c>
      <c r="P221" s="18" t="s">
        <v>72</v>
      </c>
      <c r="Q221" s="18" t="s">
        <v>28</v>
      </c>
      <c r="R221" s="18">
        <v>55767</v>
      </c>
      <c r="S221" s="18" t="s">
        <v>29</v>
      </c>
    </row>
    <row r="222" spans="1:19" x14ac:dyDescent="0.25">
      <c r="A222" s="18" t="s">
        <v>22</v>
      </c>
      <c r="B222" s="19">
        <v>4</v>
      </c>
      <c r="C222" s="19" t="s">
        <v>23</v>
      </c>
      <c r="D222" s="18" t="s">
        <v>279</v>
      </c>
      <c r="E222" s="18" t="s">
        <v>280</v>
      </c>
      <c r="F222" s="18" t="s">
        <v>211</v>
      </c>
      <c r="G222" s="18" t="s">
        <v>878</v>
      </c>
      <c r="H222" s="18" t="s">
        <v>878</v>
      </c>
      <c r="I222" s="18"/>
      <c r="J222" s="18" t="s">
        <v>878</v>
      </c>
      <c r="K222" s="20">
        <v>310.32</v>
      </c>
      <c r="L222" s="20">
        <v>49.65</v>
      </c>
      <c r="M222" s="20"/>
      <c r="N222" s="20"/>
      <c r="O222" s="20">
        <v>359.97</v>
      </c>
      <c r="P222" s="18" t="s">
        <v>72</v>
      </c>
      <c r="Q222" s="18" t="s">
        <v>28</v>
      </c>
      <c r="R222" s="18">
        <v>55767</v>
      </c>
      <c r="S222" s="18" t="s">
        <v>29</v>
      </c>
    </row>
    <row r="223" spans="1:19" x14ac:dyDescent="0.25">
      <c r="A223" s="18" t="s">
        <v>22</v>
      </c>
      <c r="B223" s="19">
        <v>4</v>
      </c>
      <c r="C223" s="19" t="s">
        <v>23</v>
      </c>
      <c r="D223" s="18" t="s">
        <v>281</v>
      </c>
      <c r="E223" s="18" t="s">
        <v>282</v>
      </c>
      <c r="F223" s="18" t="s">
        <v>211</v>
      </c>
      <c r="G223" s="18" t="s">
        <v>878</v>
      </c>
      <c r="H223" s="18" t="s">
        <v>878</v>
      </c>
      <c r="I223" s="18"/>
      <c r="J223" s="18" t="s">
        <v>878</v>
      </c>
      <c r="K223" s="20">
        <v>388.05</v>
      </c>
      <c r="L223" s="20">
        <v>62.09</v>
      </c>
      <c r="M223" s="20"/>
      <c r="N223" s="20"/>
      <c r="O223" s="20">
        <v>450.14</v>
      </c>
      <c r="P223" s="18" t="s">
        <v>72</v>
      </c>
      <c r="Q223" s="18" t="s">
        <v>28</v>
      </c>
      <c r="R223" s="18">
        <v>55767</v>
      </c>
      <c r="S223" s="18" t="s">
        <v>29</v>
      </c>
    </row>
    <row r="224" spans="1:19" ht="15.75" thickBot="1" x14ac:dyDescent="0.3">
      <c r="A224" s="18" t="s">
        <v>22</v>
      </c>
      <c r="B224" s="19">
        <v>4</v>
      </c>
      <c r="C224" s="19" t="s">
        <v>23</v>
      </c>
      <c r="D224" s="18" t="s">
        <v>283</v>
      </c>
      <c r="E224" s="18" t="s">
        <v>284</v>
      </c>
      <c r="F224" s="18" t="s">
        <v>211</v>
      </c>
      <c r="G224" s="18" t="s">
        <v>878</v>
      </c>
      <c r="H224" s="18" t="s">
        <v>878</v>
      </c>
      <c r="I224" s="18"/>
      <c r="J224" s="18" t="s">
        <v>878</v>
      </c>
      <c r="K224" s="20">
        <v>939.58</v>
      </c>
      <c r="L224" s="20">
        <v>150.33000000000001</v>
      </c>
      <c r="M224" s="20"/>
      <c r="N224" s="20"/>
      <c r="O224" s="20">
        <v>1089.9100000000001</v>
      </c>
      <c r="P224" s="18" t="s">
        <v>72</v>
      </c>
      <c r="Q224" s="18" t="s">
        <v>28</v>
      </c>
      <c r="R224" s="18">
        <v>55767</v>
      </c>
      <c r="S224" s="18" t="s">
        <v>29</v>
      </c>
    </row>
    <row r="225" spans="1:19" ht="16.5" thickBot="1" x14ac:dyDescent="0.3">
      <c r="A225" s="3"/>
      <c r="B225" s="10"/>
      <c r="C225" s="10"/>
      <c r="D225" s="3"/>
      <c r="E225" s="3"/>
      <c r="F225" s="3"/>
      <c r="G225" s="3"/>
      <c r="H225" s="3"/>
      <c r="I225" s="3"/>
      <c r="J225" s="55" t="s">
        <v>208</v>
      </c>
      <c r="K225" s="56">
        <f>SUM(K220:K224)</f>
        <v>2974.18</v>
      </c>
      <c r="L225" s="56">
        <f>SUM(L220:L224)</f>
        <v>475.87</v>
      </c>
      <c r="M225" s="56">
        <f t="shared" ref="M225:O225" si="13">SUM(M220:M224)</f>
        <v>0</v>
      </c>
      <c r="N225" s="56">
        <f t="shared" si="13"/>
        <v>0</v>
      </c>
      <c r="O225" s="56">
        <f t="shared" si="13"/>
        <v>3450.05</v>
      </c>
      <c r="P225" s="3"/>
      <c r="Q225" s="3"/>
      <c r="R225" s="3"/>
      <c r="S225" s="3"/>
    </row>
    <row r="226" spans="1:19" x14ac:dyDescent="0.25">
      <c r="A226" s="3"/>
      <c r="B226" s="10"/>
      <c r="C226" s="10"/>
      <c r="D226" s="3"/>
      <c r="E226" s="3"/>
      <c r="F226" s="3"/>
      <c r="G226" s="3"/>
      <c r="H226" s="3"/>
      <c r="I226" s="3"/>
      <c r="J226" s="3"/>
      <c r="K226" s="12"/>
      <c r="L226" s="12"/>
      <c r="M226" s="12"/>
      <c r="N226" s="12"/>
      <c r="O226" s="12"/>
      <c r="P226" s="3"/>
      <c r="Q226" s="3"/>
      <c r="R226" s="3"/>
      <c r="S226" s="3"/>
    </row>
    <row r="227" spans="1:19" x14ac:dyDescent="0.25">
      <c r="A227" s="18" t="s">
        <v>104</v>
      </c>
      <c r="B227" s="19">
        <v>3.3</v>
      </c>
      <c r="C227" s="19" t="s">
        <v>23</v>
      </c>
      <c r="D227" s="18" t="s">
        <v>285</v>
      </c>
      <c r="E227" s="18" t="s">
        <v>286</v>
      </c>
      <c r="F227" s="18" t="s">
        <v>26</v>
      </c>
      <c r="G227" s="18" t="s">
        <v>878</v>
      </c>
      <c r="H227" s="18" t="s">
        <v>878</v>
      </c>
      <c r="I227" s="18"/>
      <c r="J227" s="18" t="s">
        <v>878</v>
      </c>
      <c r="K227" s="20">
        <v>2900.87</v>
      </c>
      <c r="L227" s="20">
        <v>464.14</v>
      </c>
      <c r="M227" s="20"/>
      <c r="N227" s="20"/>
      <c r="O227" s="20">
        <v>3365</v>
      </c>
      <c r="P227" s="18" t="s">
        <v>67</v>
      </c>
      <c r="Q227" s="18" t="s">
        <v>28</v>
      </c>
      <c r="R227" s="18">
        <v>55760</v>
      </c>
      <c r="S227" s="18" t="s">
        <v>29</v>
      </c>
    </row>
    <row r="228" spans="1:19" x14ac:dyDescent="0.25">
      <c r="A228" s="18" t="s">
        <v>104</v>
      </c>
      <c r="B228" s="19">
        <v>3.3</v>
      </c>
      <c r="C228" s="19" t="s">
        <v>23</v>
      </c>
      <c r="D228" s="18" t="s">
        <v>287</v>
      </c>
      <c r="E228" s="18" t="s">
        <v>288</v>
      </c>
      <c r="F228" s="18" t="s">
        <v>26</v>
      </c>
      <c r="G228" s="18" t="s">
        <v>878</v>
      </c>
      <c r="H228" s="18" t="s">
        <v>878</v>
      </c>
      <c r="I228" s="18"/>
      <c r="J228" s="18" t="s">
        <v>878</v>
      </c>
      <c r="K228" s="20">
        <v>517.24</v>
      </c>
      <c r="L228" s="20">
        <v>82.76</v>
      </c>
      <c r="M228" s="20"/>
      <c r="N228" s="20"/>
      <c r="O228" s="20">
        <v>600</v>
      </c>
      <c r="P228" s="18" t="s">
        <v>98</v>
      </c>
      <c r="Q228" s="18" t="s">
        <v>28</v>
      </c>
      <c r="R228" s="18">
        <v>11529</v>
      </c>
      <c r="S228" s="18" t="s">
        <v>29</v>
      </c>
    </row>
    <row r="229" spans="1:19" x14ac:dyDescent="0.25">
      <c r="A229" s="18" t="s">
        <v>104</v>
      </c>
      <c r="B229" s="19">
        <v>3.3</v>
      </c>
      <c r="C229" s="19" t="s">
        <v>23</v>
      </c>
      <c r="D229" s="18" t="s">
        <v>289</v>
      </c>
      <c r="E229" s="18" t="s">
        <v>290</v>
      </c>
      <c r="F229" s="18" t="s">
        <v>26</v>
      </c>
      <c r="G229" s="18" t="s">
        <v>878</v>
      </c>
      <c r="H229" s="18" t="s">
        <v>878</v>
      </c>
      <c r="I229" s="18"/>
      <c r="J229" s="18" t="s">
        <v>878</v>
      </c>
      <c r="K229" s="20">
        <v>517.24</v>
      </c>
      <c r="L229" s="20">
        <v>82.76</v>
      </c>
      <c r="M229" s="20"/>
      <c r="N229" s="20"/>
      <c r="O229" s="20">
        <v>600</v>
      </c>
      <c r="P229" s="18" t="s">
        <v>98</v>
      </c>
      <c r="Q229" s="18" t="s">
        <v>28</v>
      </c>
      <c r="R229" s="18">
        <v>11529</v>
      </c>
      <c r="S229" s="18" t="s">
        <v>29</v>
      </c>
    </row>
    <row r="230" spans="1:19" x14ac:dyDescent="0.25">
      <c r="A230" s="18" t="s">
        <v>104</v>
      </c>
      <c r="B230" s="19">
        <v>3.3</v>
      </c>
      <c r="C230" s="19" t="s">
        <v>23</v>
      </c>
      <c r="D230" s="18" t="s">
        <v>291</v>
      </c>
      <c r="E230" s="18" t="s">
        <v>292</v>
      </c>
      <c r="F230" s="18" t="s">
        <v>169</v>
      </c>
      <c r="G230" s="18" t="s">
        <v>878</v>
      </c>
      <c r="H230" s="18" t="s">
        <v>878</v>
      </c>
      <c r="I230" s="18"/>
      <c r="J230" s="18" t="s">
        <v>878</v>
      </c>
      <c r="K230" s="20">
        <v>267</v>
      </c>
      <c r="L230" s="20"/>
      <c r="M230" s="20"/>
      <c r="N230" s="20"/>
      <c r="O230" s="20">
        <v>267</v>
      </c>
      <c r="P230" s="18" t="s">
        <v>67</v>
      </c>
      <c r="Q230" s="18" t="s">
        <v>28</v>
      </c>
      <c r="R230" s="18">
        <v>55767</v>
      </c>
      <c r="S230" s="18" t="s">
        <v>29</v>
      </c>
    </row>
    <row r="231" spans="1:19" x14ac:dyDescent="0.25">
      <c r="A231" s="18" t="s">
        <v>22</v>
      </c>
      <c r="B231" s="19">
        <v>4</v>
      </c>
      <c r="C231" s="19" t="s">
        <v>23</v>
      </c>
      <c r="D231" s="18" t="s">
        <v>293</v>
      </c>
      <c r="E231" s="18" t="s">
        <v>294</v>
      </c>
      <c r="F231" s="18" t="s">
        <v>26</v>
      </c>
      <c r="G231" s="18" t="s">
        <v>878</v>
      </c>
      <c r="H231" s="18" t="s">
        <v>878</v>
      </c>
      <c r="I231" s="18"/>
      <c r="J231" s="18" t="s">
        <v>878</v>
      </c>
      <c r="K231" s="20">
        <v>160.19</v>
      </c>
      <c r="L231" s="20"/>
      <c r="M231" s="20"/>
      <c r="N231" s="20"/>
      <c r="O231" s="20">
        <v>173</v>
      </c>
      <c r="P231" s="18" t="s">
        <v>98</v>
      </c>
      <c r="Q231" s="18" t="s">
        <v>28</v>
      </c>
      <c r="R231" s="18">
        <v>55070</v>
      </c>
      <c r="S231" s="18" t="s">
        <v>29</v>
      </c>
    </row>
    <row r="232" spans="1:19" ht="15.75" thickBot="1" x14ac:dyDescent="0.3">
      <c r="A232" s="18" t="s">
        <v>104</v>
      </c>
      <c r="B232" s="19">
        <v>3.3</v>
      </c>
      <c r="C232" s="19" t="s">
        <v>23</v>
      </c>
      <c r="D232" s="18" t="s">
        <v>295</v>
      </c>
      <c r="E232" s="18" t="s">
        <v>296</v>
      </c>
      <c r="F232" s="18" t="s">
        <v>26</v>
      </c>
      <c r="G232" s="18" t="s">
        <v>878</v>
      </c>
      <c r="H232" s="18" t="s">
        <v>878</v>
      </c>
      <c r="I232" s="18"/>
      <c r="J232" s="18" t="s">
        <v>878</v>
      </c>
      <c r="K232" s="20">
        <v>668.97</v>
      </c>
      <c r="L232" s="20">
        <v>107.03</v>
      </c>
      <c r="M232" s="20"/>
      <c r="N232" s="20"/>
      <c r="O232" s="20">
        <v>776</v>
      </c>
      <c r="P232" s="18" t="s">
        <v>67</v>
      </c>
      <c r="Q232" s="18" t="s">
        <v>28</v>
      </c>
      <c r="R232" s="18">
        <v>55075</v>
      </c>
      <c r="S232" s="18" t="s">
        <v>29</v>
      </c>
    </row>
    <row r="233" spans="1:19" ht="16.5" thickBot="1" x14ac:dyDescent="0.3">
      <c r="A233" s="3"/>
      <c r="B233" s="10"/>
      <c r="C233" s="10"/>
      <c r="D233" s="3"/>
      <c r="E233" s="3"/>
      <c r="F233" s="3"/>
      <c r="G233" s="3"/>
      <c r="H233" s="3"/>
      <c r="I233" s="3"/>
      <c r="J233" s="55" t="s">
        <v>208</v>
      </c>
      <c r="K233" s="56">
        <f>SUM(K227:K232)</f>
        <v>5031.5099999999993</v>
      </c>
      <c r="L233" s="56">
        <f>SUM(L227:L232)</f>
        <v>736.68999999999994</v>
      </c>
      <c r="M233" s="56">
        <f t="shared" ref="M233:O233" si="14">SUM(M227:M232)</f>
        <v>0</v>
      </c>
      <c r="N233" s="56">
        <f t="shared" si="14"/>
        <v>0</v>
      </c>
      <c r="O233" s="56">
        <f t="shared" si="14"/>
        <v>5781</v>
      </c>
      <c r="P233" s="3"/>
      <c r="Q233" s="3"/>
      <c r="R233" s="3"/>
      <c r="S233" s="3"/>
    </row>
    <row r="234" spans="1:19" x14ac:dyDescent="0.25">
      <c r="A234" s="3"/>
      <c r="B234" s="10"/>
      <c r="C234" s="10"/>
      <c r="D234" s="3"/>
      <c r="E234" s="3"/>
      <c r="F234" s="3"/>
      <c r="G234" s="3"/>
      <c r="H234" s="3"/>
      <c r="I234" s="3"/>
      <c r="J234" s="3"/>
      <c r="K234" s="12"/>
      <c r="L234" s="12"/>
      <c r="M234" s="12"/>
      <c r="N234" s="12"/>
      <c r="O234" s="12"/>
      <c r="P234" s="3"/>
      <c r="Q234" s="3"/>
      <c r="R234" s="3"/>
      <c r="S234" s="3"/>
    </row>
    <row r="235" spans="1:19" x14ac:dyDescent="0.25">
      <c r="A235" s="3" t="s">
        <v>104</v>
      </c>
      <c r="B235" s="10">
        <v>3.3</v>
      </c>
      <c r="C235" s="10" t="s">
        <v>23</v>
      </c>
      <c r="D235" s="3" t="s">
        <v>297</v>
      </c>
      <c r="E235" s="3" t="s">
        <v>298</v>
      </c>
      <c r="F235" s="3" t="s">
        <v>26</v>
      </c>
      <c r="G235" s="18" t="s">
        <v>878</v>
      </c>
      <c r="H235" s="18" t="s">
        <v>878</v>
      </c>
      <c r="I235" s="3"/>
      <c r="J235" s="18" t="s">
        <v>878</v>
      </c>
      <c r="K235" s="12">
        <v>4741.38</v>
      </c>
      <c r="L235" s="12">
        <v>758.62</v>
      </c>
      <c r="M235" s="12"/>
      <c r="N235" s="12"/>
      <c r="O235" s="12">
        <v>5500</v>
      </c>
      <c r="P235" s="3" t="s">
        <v>98</v>
      </c>
      <c r="Q235" s="3" t="s">
        <v>28</v>
      </c>
      <c r="R235" s="3">
        <v>58254</v>
      </c>
      <c r="S235" s="3" t="s">
        <v>29</v>
      </c>
    </row>
    <row r="236" spans="1:19" x14ac:dyDescent="0.25">
      <c r="A236" s="3" t="s">
        <v>22</v>
      </c>
      <c r="B236" s="10">
        <v>3.3</v>
      </c>
      <c r="C236" s="10" t="s">
        <v>23</v>
      </c>
      <c r="D236" s="3" t="s">
        <v>299</v>
      </c>
      <c r="E236" s="3" t="s">
        <v>300</v>
      </c>
      <c r="F236" s="3" t="s">
        <v>243</v>
      </c>
      <c r="G236" s="18" t="s">
        <v>878</v>
      </c>
      <c r="H236" s="18" t="s">
        <v>878</v>
      </c>
      <c r="I236" s="3"/>
      <c r="J236" s="18" t="s">
        <v>878</v>
      </c>
      <c r="K236" s="12">
        <v>64.569999999999993</v>
      </c>
      <c r="L236" s="12">
        <v>10.33</v>
      </c>
      <c r="M236" s="12"/>
      <c r="N236" s="12"/>
      <c r="O236" s="12">
        <v>74.900000000000006</v>
      </c>
      <c r="P236" s="3" t="s">
        <v>67</v>
      </c>
      <c r="Q236" s="3" t="s">
        <v>28</v>
      </c>
      <c r="R236" s="3">
        <v>1180</v>
      </c>
      <c r="S236" s="3" t="s">
        <v>29</v>
      </c>
    </row>
    <row r="237" spans="1:19" x14ac:dyDescent="0.25">
      <c r="A237" s="3" t="s">
        <v>22</v>
      </c>
      <c r="B237" s="10">
        <v>3.3</v>
      </c>
      <c r="C237" s="10" t="s">
        <v>23</v>
      </c>
      <c r="D237" s="3" t="s">
        <v>301</v>
      </c>
      <c r="E237" s="3" t="s">
        <v>302</v>
      </c>
      <c r="F237" s="3" t="s">
        <v>243</v>
      </c>
      <c r="G237" s="18" t="s">
        <v>878</v>
      </c>
      <c r="H237" s="18" t="s">
        <v>878</v>
      </c>
      <c r="I237" s="3"/>
      <c r="J237" s="18" t="s">
        <v>878</v>
      </c>
      <c r="K237" s="12">
        <v>60.28</v>
      </c>
      <c r="L237" s="12">
        <v>9.64</v>
      </c>
      <c r="M237" s="12"/>
      <c r="N237" s="12"/>
      <c r="O237" s="12">
        <v>69.92</v>
      </c>
      <c r="P237" s="3" t="s">
        <v>67</v>
      </c>
      <c r="Q237" s="3" t="s">
        <v>28</v>
      </c>
      <c r="R237" s="3">
        <v>56580</v>
      </c>
      <c r="S237" s="3" t="s">
        <v>29</v>
      </c>
    </row>
    <row r="238" spans="1:19" x14ac:dyDescent="0.25">
      <c r="A238" s="3" t="s">
        <v>22</v>
      </c>
      <c r="B238" s="10">
        <v>3.3</v>
      </c>
      <c r="C238" s="10" t="s">
        <v>23</v>
      </c>
      <c r="D238" s="3" t="s">
        <v>303</v>
      </c>
      <c r="E238" s="3" t="s">
        <v>304</v>
      </c>
      <c r="F238" s="3" t="s">
        <v>243</v>
      </c>
      <c r="G238" s="18" t="s">
        <v>878</v>
      </c>
      <c r="H238" s="18" t="s">
        <v>878</v>
      </c>
      <c r="I238" s="3"/>
      <c r="J238" s="18" t="s">
        <v>878</v>
      </c>
      <c r="K238" s="12">
        <v>291.91000000000003</v>
      </c>
      <c r="L238" s="12">
        <v>46.7</v>
      </c>
      <c r="M238" s="12"/>
      <c r="N238" s="12"/>
      <c r="O238" s="12">
        <v>338.61</v>
      </c>
      <c r="P238" s="3" t="s">
        <v>98</v>
      </c>
      <c r="Q238" s="3" t="s">
        <v>28</v>
      </c>
      <c r="R238" s="3">
        <v>1550</v>
      </c>
      <c r="S238" s="3" t="s">
        <v>29</v>
      </c>
    </row>
    <row r="239" spans="1:19" x14ac:dyDescent="0.25">
      <c r="A239" s="3" t="s">
        <v>22</v>
      </c>
      <c r="B239" s="10">
        <v>3.3</v>
      </c>
      <c r="C239" s="10" t="s">
        <v>23</v>
      </c>
      <c r="D239" s="3" t="s">
        <v>305</v>
      </c>
      <c r="E239" s="3" t="s">
        <v>306</v>
      </c>
      <c r="F239" s="3" t="s">
        <v>243</v>
      </c>
      <c r="G239" s="18" t="s">
        <v>878</v>
      </c>
      <c r="H239" s="18" t="s">
        <v>878</v>
      </c>
      <c r="I239" s="3"/>
      <c r="J239" s="18" t="s">
        <v>878</v>
      </c>
      <c r="K239" s="12">
        <v>46.97</v>
      </c>
      <c r="L239" s="12">
        <v>7.51</v>
      </c>
      <c r="M239" s="12"/>
      <c r="N239" s="12"/>
      <c r="O239" s="12">
        <v>54.48</v>
      </c>
      <c r="P239" s="3" t="s">
        <v>67</v>
      </c>
      <c r="Q239" s="3" t="s">
        <v>28</v>
      </c>
      <c r="R239" s="3">
        <v>6600</v>
      </c>
      <c r="S239" s="3" t="s">
        <v>29</v>
      </c>
    </row>
    <row r="240" spans="1:19" ht="15.75" thickBot="1" x14ac:dyDescent="0.3">
      <c r="A240" s="3" t="s">
        <v>22</v>
      </c>
      <c r="B240" s="10">
        <v>3.3</v>
      </c>
      <c r="C240" s="10" t="s">
        <v>23</v>
      </c>
      <c r="D240" s="3" t="s">
        <v>307</v>
      </c>
      <c r="E240" s="3" t="s">
        <v>308</v>
      </c>
      <c r="F240" s="3" t="s">
        <v>243</v>
      </c>
      <c r="G240" s="18" t="s">
        <v>878</v>
      </c>
      <c r="H240" s="18" t="s">
        <v>878</v>
      </c>
      <c r="I240" s="3"/>
      <c r="J240" s="18" t="s">
        <v>878</v>
      </c>
      <c r="K240" s="12">
        <v>30.25</v>
      </c>
      <c r="L240" s="12">
        <v>4.84</v>
      </c>
      <c r="M240" s="12"/>
      <c r="N240" s="12"/>
      <c r="O240" s="12">
        <v>35.090000000000003</v>
      </c>
      <c r="P240" s="3" t="s">
        <v>98</v>
      </c>
      <c r="Q240" s="3" t="s">
        <v>28</v>
      </c>
      <c r="R240" s="3">
        <v>9200</v>
      </c>
      <c r="S240" s="3" t="s">
        <v>29</v>
      </c>
    </row>
    <row r="241" spans="1:20" ht="16.5" thickBot="1" x14ac:dyDescent="0.3">
      <c r="A241" s="3"/>
      <c r="B241" s="10"/>
      <c r="C241" s="10"/>
      <c r="D241" s="3"/>
      <c r="E241" s="3"/>
      <c r="F241" s="3"/>
      <c r="G241" s="3"/>
      <c r="H241" s="3"/>
      <c r="I241" s="3"/>
      <c r="J241" s="55" t="s">
        <v>208</v>
      </c>
      <c r="K241" s="56">
        <f t="shared" ref="K241:N241" si="15">SUM(K235:K240)</f>
        <v>5235.3599999999997</v>
      </c>
      <c r="L241" s="56">
        <f>SUM(L235:L240)</f>
        <v>837.6400000000001</v>
      </c>
      <c r="M241" s="56">
        <f t="shared" si="15"/>
        <v>0</v>
      </c>
      <c r="N241" s="56">
        <f t="shared" si="15"/>
        <v>0</v>
      </c>
      <c r="O241" s="56">
        <f>SUM(O235:O240)</f>
        <v>6072.9999999999991</v>
      </c>
      <c r="P241" s="3"/>
      <c r="Q241" s="3"/>
      <c r="R241" s="3"/>
      <c r="S241" s="3"/>
    </row>
    <row r="242" spans="1:20" x14ac:dyDescent="0.25">
      <c r="A242" s="3"/>
      <c r="B242" s="10"/>
      <c r="C242" s="10"/>
      <c r="D242" s="3"/>
      <c r="E242" s="3"/>
      <c r="F242" s="3"/>
      <c r="G242" s="3"/>
      <c r="H242" s="3"/>
      <c r="I242" s="3"/>
      <c r="J242" s="3"/>
      <c r="K242" s="12"/>
      <c r="L242" s="12"/>
      <c r="M242" s="12"/>
      <c r="N242" s="12"/>
      <c r="O242" s="12"/>
      <c r="P242" s="3"/>
      <c r="Q242" s="3"/>
      <c r="R242" s="3"/>
      <c r="S242" s="3"/>
    </row>
    <row r="243" spans="1:20" x14ac:dyDescent="0.25">
      <c r="A243" s="18" t="s">
        <v>104</v>
      </c>
      <c r="B243" s="19">
        <v>3.3</v>
      </c>
      <c r="C243" s="19" t="s">
        <v>23</v>
      </c>
      <c r="D243" s="18" t="s">
        <v>309</v>
      </c>
      <c r="E243" s="18" t="s">
        <v>310</v>
      </c>
      <c r="F243" s="18" t="s">
        <v>211</v>
      </c>
      <c r="G243" s="18" t="s">
        <v>878</v>
      </c>
      <c r="H243" s="18" t="s">
        <v>878</v>
      </c>
      <c r="I243" s="18"/>
      <c r="J243" s="18" t="s">
        <v>878</v>
      </c>
      <c r="K243" s="20">
        <v>1681.09</v>
      </c>
      <c r="L243" s="20">
        <v>268.97000000000003</v>
      </c>
      <c r="M243" s="20"/>
      <c r="N243" s="20"/>
      <c r="O243" s="20">
        <v>1950.06</v>
      </c>
      <c r="P243" s="18" t="s">
        <v>72</v>
      </c>
      <c r="Q243" s="18" t="s">
        <v>28</v>
      </c>
      <c r="R243" s="18">
        <v>55764</v>
      </c>
      <c r="S243" s="18" t="s">
        <v>29</v>
      </c>
    </row>
    <row r="244" spans="1:20" x14ac:dyDescent="0.25">
      <c r="A244" s="18" t="s">
        <v>104</v>
      </c>
      <c r="B244" s="19">
        <v>3.3</v>
      </c>
      <c r="C244" s="19" t="s">
        <v>23</v>
      </c>
      <c r="D244" s="18" t="s">
        <v>311</v>
      </c>
      <c r="E244" s="18" t="s">
        <v>312</v>
      </c>
      <c r="F244" s="18" t="s">
        <v>211</v>
      </c>
      <c r="G244" s="18" t="s">
        <v>878</v>
      </c>
      <c r="H244" s="18" t="s">
        <v>878</v>
      </c>
      <c r="I244" s="18"/>
      <c r="J244" s="18" t="s">
        <v>878</v>
      </c>
      <c r="K244" s="20">
        <v>646.54999999999995</v>
      </c>
      <c r="L244" s="20">
        <v>103.45</v>
      </c>
      <c r="M244" s="20"/>
      <c r="N244" s="20"/>
      <c r="O244" s="20">
        <v>750</v>
      </c>
      <c r="P244" s="18" t="s">
        <v>72</v>
      </c>
      <c r="Q244" s="18" t="s">
        <v>28</v>
      </c>
      <c r="R244" s="18">
        <v>55764</v>
      </c>
      <c r="S244" s="18" t="s">
        <v>29</v>
      </c>
    </row>
    <row r="245" spans="1:20" ht="15.75" thickBot="1" x14ac:dyDescent="0.3">
      <c r="A245" s="18" t="s">
        <v>104</v>
      </c>
      <c r="B245" s="19">
        <v>3.3</v>
      </c>
      <c r="C245" s="19" t="s">
        <v>23</v>
      </c>
      <c r="D245" s="18" t="s">
        <v>313</v>
      </c>
      <c r="E245" s="18" t="s">
        <v>314</v>
      </c>
      <c r="F245" s="18" t="s">
        <v>211</v>
      </c>
      <c r="G245" s="18" t="s">
        <v>878</v>
      </c>
      <c r="H245" s="18" t="s">
        <v>878</v>
      </c>
      <c r="I245" s="18"/>
      <c r="J245" s="18" t="s">
        <v>878</v>
      </c>
      <c r="K245" s="20">
        <v>1336.21</v>
      </c>
      <c r="L245" s="20">
        <v>213.79</v>
      </c>
      <c r="M245" s="20"/>
      <c r="N245" s="20"/>
      <c r="O245" s="20">
        <v>1550</v>
      </c>
      <c r="P245" s="18" t="s">
        <v>72</v>
      </c>
      <c r="Q245" s="18" t="s">
        <v>28</v>
      </c>
      <c r="R245" s="18">
        <v>55764</v>
      </c>
      <c r="S245" s="18" t="s">
        <v>29</v>
      </c>
    </row>
    <row r="246" spans="1:20" ht="16.5" thickBot="1" x14ac:dyDescent="0.3">
      <c r="J246" s="55" t="s">
        <v>208</v>
      </c>
      <c r="K246" s="56">
        <f>SUM(K243:K245)</f>
        <v>3663.85</v>
      </c>
      <c r="L246" s="56">
        <f>SUM(L243:L245)</f>
        <v>586.21</v>
      </c>
      <c r="M246" s="56">
        <f t="shared" ref="M246:O246" si="16">SUM(M243:M245)</f>
        <v>0</v>
      </c>
      <c r="N246" s="56">
        <f t="shared" si="16"/>
        <v>0</v>
      </c>
      <c r="O246" s="56">
        <f t="shared" si="16"/>
        <v>4250.0599999999995</v>
      </c>
    </row>
    <row r="248" spans="1:20" ht="15.75" thickBot="1" x14ac:dyDescent="0.3">
      <c r="A248" s="3" t="s">
        <v>104</v>
      </c>
      <c r="B248" s="10">
        <v>3.3</v>
      </c>
      <c r="C248" s="10" t="s">
        <v>23</v>
      </c>
      <c r="D248" s="3" t="s">
        <v>315</v>
      </c>
      <c r="E248" s="3" t="s">
        <v>316</v>
      </c>
      <c r="F248" s="3" t="s">
        <v>169</v>
      </c>
      <c r="G248" s="18" t="s">
        <v>878</v>
      </c>
      <c r="H248" s="18" t="s">
        <v>878</v>
      </c>
      <c r="I248" s="18"/>
      <c r="J248" s="3" t="s">
        <v>317</v>
      </c>
      <c r="K248" s="12">
        <v>15734.27</v>
      </c>
      <c r="L248" s="12">
        <v>2517.48</v>
      </c>
      <c r="M248" s="12">
        <v>1573.43</v>
      </c>
      <c r="N248" s="54">
        <v>1678.22</v>
      </c>
      <c r="O248" s="12">
        <v>15000.1</v>
      </c>
      <c r="P248" s="3" t="s">
        <v>27</v>
      </c>
      <c r="Q248" s="3" t="s">
        <v>28</v>
      </c>
      <c r="R248" s="3">
        <v>14700</v>
      </c>
      <c r="S248" s="3" t="s">
        <v>29</v>
      </c>
    </row>
    <row r="249" spans="1:20" ht="16.5" thickBot="1" x14ac:dyDescent="0.3">
      <c r="A249" s="3"/>
      <c r="B249" s="10"/>
      <c r="C249" s="10"/>
      <c r="D249" s="3"/>
      <c r="E249" s="3"/>
      <c r="F249" s="3"/>
      <c r="G249" s="3"/>
      <c r="H249" s="3"/>
      <c r="I249" s="3"/>
      <c r="J249" s="55" t="s">
        <v>208</v>
      </c>
      <c r="K249" s="56">
        <f>SUM(K248)</f>
        <v>15734.27</v>
      </c>
      <c r="L249" s="56">
        <f>SUM(L248)</f>
        <v>2517.48</v>
      </c>
      <c r="M249" s="56">
        <f t="shared" ref="M249:O249" si="17">SUM(M248)</f>
        <v>1573.43</v>
      </c>
      <c r="N249" s="56">
        <f t="shared" si="17"/>
        <v>1678.22</v>
      </c>
      <c r="O249" s="56">
        <f t="shared" si="17"/>
        <v>15000.1</v>
      </c>
      <c r="P249" s="3"/>
      <c r="Q249" s="3"/>
      <c r="R249" s="3"/>
      <c r="S249" s="3"/>
    </row>
    <row r="250" spans="1:20" x14ac:dyDescent="0.25">
      <c r="A250" s="18"/>
      <c r="B250" s="19"/>
      <c r="C250" s="19"/>
      <c r="D250" s="18"/>
      <c r="E250" s="18"/>
      <c r="F250" s="18"/>
      <c r="G250" s="18"/>
      <c r="H250" s="18"/>
      <c r="I250" s="18"/>
      <c r="J250" s="18"/>
      <c r="K250" s="20"/>
      <c r="L250" s="20"/>
      <c r="M250" s="20"/>
      <c r="N250" s="20"/>
      <c r="O250" s="20"/>
      <c r="P250" s="18"/>
      <c r="Q250" s="18"/>
      <c r="R250" s="18"/>
      <c r="S250" s="18"/>
      <c r="T250" s="57"/>
    </row>
    <row r="251" spans="1:20" x14ac:dyDescent="0.25">
      <c r="A251" s="18" t="s">
        <v>22</v>
      </c>
      <c r="B251" s="19">
        <v>4</v>
      </c>
      <c r="C251" s="19" t="s">
        <v>23</v>
      </c>
      <c r="D251" s="18" t="s">
        <v>318</v>
      </c>
      <c r="E251" s="18" t="s">
        <v>319</v>
      </c>
      <c r="F251" s="18" t="s">
        <v>26</v>
      </c>
      <c r="G251" s="18" t="s">
        <v>878</v>
      </c>
      <c r="H251" s="18" t="s">
        <v>878</v>
      </c>
      <c r="I251" s="18"/>
      <c r="J251" s="18" t="s">
        <v>878</v>
      </c>
      <c r="K251" s="20">
        <v>5119.84</v>
      </c>
      <c r="L251" s="20">
        <v>800.75</v>
      </c>
      <c r="M251" s="20"/>
      <c r="N251" s="20"/>
      <c r="O251" s="20">
        <v>5805.47</v>
      </c>
      <c r="P251" s="18" t="s">
        <v>67</v>
      </c>
      <c r="Q251" s="18" t="s">
        <v>28</v>
      </c>
      <c r="R251" s="18">
        <v>55749</v>
      </c>
      <c r="S251" s="18" t="s">
        <v>29</v>
      </c>
      <c r="T251" s="57"/>
    </row>
    <row r="252" spans="1:20" x14ac:dyDescent="0.25">
      <c r="A252" s="18" t="s">
        <v>22</v>
      </c>
      <c r="B252" s="19">
        <v>4</v>
      </c>
      <c r="C252" s="19" t="s">
        <v>23</v>
      </c>
      <c r="D252" s="61" t="s">
        <v>320</v>
      </c>
      <c r="E252" s="18" t="s">
        <v>321</v>
      </c>
      <c r="F252" s="18" t="s">
        <v>26</v>
      </c>
      <c r="G252" s="18" t="s">
        <v>878</v>
      </c>
      <c r="H252" s="18" t="s">
        <v>878</v>
      </c>
      <c r="I252" s="18"/>
      <c r="J252" s="18" t="s">
        <v>878</v>
      </c>
      <c r="K252" s="20">
        <v>490.52</v>
      </c>
      <c r="L252" s="20">
        <v>78.48</v>
      </c>
      <c r="M252" s="20"/>
      <c r="N252" s="20"/>
      <c r="O252" s="20">
        <v>569</v>
      </c>
      <c r="P252" s="18" t="s">
        <v>67</v>
      </c>
      <c r="Q252" s="18" t="s">
        <v>28</v>
      </c>
      <c r="R252" s="18">
        <v>55760</v>
      </c>
      <c r="S252" s="18" t="s">
        <v>29</v>
      </c>
    </row>
    <row r="253" spans="1:20" x14ac:dyDescent="0.25">
      <c r="A253" s="18" t="s">
        <v>22</v>
      </c>
      <c r="B253" s="19">
        <v>4</v>
      </c>
      <c r="C253" s="19" t="s">
        <v>23</v>
      </c>
      <c r="D253" s="18" t="s">
        <v>322</v>
      </c>
      <c r="E253" s="18" t="s">
        <v>323</v>
      </c>
      <c r="F253" s="18" t="s">
        <v>26</v>
      </c>
      <c r="G253" s="18" t="s">
        <v>878</v>
      </c>
      <c r="H253" s="18" t="s">
        <v>878</v>
      </c>
      <c r="I253" s="18"/>
      <c r="J253" s="18" t="s">
        <v>878</v>
      </c>
      <c r="K253" s="20">
        <v>1532.96</v>
      </c>
      <c r="L253" s="20">
        <v>67.31</v>
      </c>
      <c r="M253" s="20"/>
      <c r="N253" s="20"/>
      <c r="O253" s="20">
        <v>1538</v>
      </c>
      <c r="P253" s="18" t="s">
        <v>67</v>
      </c>
      <c r="Q253" s="18" t="s">
        <v>28</v>
      </c>
      <c r="R253" s="18">
        <v>54730</v>
      </c>
      <c r="S253" s="18" t="s">
        <v>29</v>
      </c>
    </row>
    <row r="254" spans="1:20" x14ac:dyDescent="0.25">
      <c r="A254" s="3" t="s">
        <v>22</v>
      </c>
      <c r="B254" s="10">
        <v>4</v>
      </c>
      <c r="C254" s="10" t="s">
        <v>23</v>
      </c>
      <c r="D254" s="3" t="s">
        <v>324</v>
      </c>
      <c r="E254" s="3" t="s">
        <v>325</v>
      </c>
      <c r="F254" s="3" t="s">
        <v>26</v>
      </c>
      <c r="G254" s="18" t="s">
        <v>878</v>
      </c>
      <c r="H254" s="18" t="s">
        <v>878</v>
      </c>
      <c r="I254" s="3"/>
      <c r="J254" s="18" t="s">
        <v>878</v>
      </c>
      <c r="K254" s="12">
        <v>637.30999999999995</v>
      </c>
      <c r="L254" s="12">
        <v>66.69</v>
      </c>
      <c r="M254" s="12"/>
      <c r="N254" s="12"/>
      <c r="O254" s="12">
        <v>704</v>
      </c>
      <c r="P254" s="3" t="s">
        <v>98</v>
      </c>
      <c r="Q254" s="3" t="s">
        <v>28</v>
      </c>
      <c r="R254" s="3">
        <v>55760</v>
      </c>
      <c r="S254" s="3" t="s">
        <v>29</v>
      </c>
    </row>
    <row r="255" spans="1:20" x14ac:dyDescent="0.25">
      <c r="A255" s="18" t="s">
        <v>22</v>
      </c>
      <c r="B255" s="19">
        <v>4</v>
      </c>
      <c r="C255" s="19" t="s">
        <v>23</v>
      </c>
      <c r="D255" s="18" t="s">
        <v>326</v>
      </c>
      <c r="E255" s="18" t="s">
        <v>327</v>
      </c>
      <c r="F255" s="18" t="s">
        <v>26</v>
      </c>
      <c r="G255" s="18" t="s">
        <v>878</v>
      </c>
      <c r="H255" s="18" t="s">
        <v>878</v>
      </c>
      <c r="I255" s="18"/>
      <c r="J255" s="18" t="s">
        <v>878</v>
      </c>
      <c r="K255" s="20">
        <v>2806.41</v>
      </c>
      <c r="L255" s="20">
        <v>245.59</v>
      </c>
      <c r="M255" s="20"/>
      <c r="N255" s="20"/>
      <c r="O255" s="20">
        <v>3042</v>
      </c>
      <c r="P255" s="18" t="s">
        <v>67</v>
      </c>
      <c r="Q255" s="18" t="s">
        <v>28</v>
      </c>
      <c r="R255" s="18">
        <v>55749</v>
      </c>
      <c r="S255" s="18" t="s">
        <v>29</v>
      </c>
    </row>
    <row r="256" spans="1:20" x14ac:dyDescent="0.25">
      <c r="A256" s="18" t="s">
        <v>22</v>
      </c>
      <c r="B256" s="19">
        <v>4</v>
      </c>
      <c r="C256" s="19" t="s">
        <v>23</v>
      </c>
      <c r="D256" s="18" t="s">
        <v>328</v>
      </c>
      <c r="E256" s="18" t="s">
        <v>329</v>
      </c>
      <c r="F256" s="18" t="s">
        <v>26</v>
      </c>
      <c r="G256" s="18" t="s">
        <v>878</v>
      </c>
      <c r="H256" s="18" t="s">
        <v>878</v>
      </c>
      <c r="I256" s="18"/>
      <c r="J256" s="18" t="s">
        <v>878</v>
      </c>
      <c r="K256" s="20">
        <v>5705.17</v>
      </c>
      <c r="L256" s="20">
        <v>502.21</v>
      </c>
      <c r="M256" s="20"/>
      <c r="N256" s="20"/>
      <c r="O256" s="20">
        <v>5916.44</v>
      </c>
      <c r="P256" s="18" t="s">
        <v>67</v>
      </c>
      <c r="Q256" s="18" t="s">
        <v>28</v>
      </c>
      <c r="R256" s="18">
        <v>55749</v>
      </c>
      <c r="S256" s="18" t="s">
        <v>29</v>
      </c>
    </row>
    <row r="257" spans="1:20" ht="15.75" thickBot="1" x14ac:dyDescent="0.3">
      <c r="A257" s="18" t="s">
        <v>22</v>
      </c>
      <c r="B257" s="19">
        <v>4</v>
      </c>
      <c r="C257" s="19" t="s">
        <v>23</v>
      </c>
      <c r="D257" s="18" t="s">
        <v>330</v>
      </c>
      <c r="E257" s="18" t="s">
        <v>331</v>
      </c>
      <c r="F257" s="18" t="s">
        <v>26</v>
      </c>
      <c r="G257" s="18" t="s">
        <v>878</v>
      </c>
      <c r="H257" s="18" t="s">
        <v>878</v>
      </c>
      <c r="I257" s="18"/>
      <c r="J257" s="18" t="s">
        <v>878</v>
      </c>
      <c r="K257" s="20">
        <v>467.76</v>
      </c>
      <c r="L257" s="20">
        <v>5.24</v>
      </c>
      <c r="M257" s="20"/>
      <c r="N257" s="20"/>
      <c r="O257" s="20">
        <v>473</v>
      </c>
      <c r="P257" s="18" t="s">
        <v>67</v>
      </c>
      <c r="Q257" s="18" t="s">
        <v>28</v>
      </c>
      <c r="R257" s="18">
        <v>55000</v>
      </c>
      <c r="S257" s="18" t="s">
        <v>29</v>
      </c>
    </row>
    <row r="258" spans="1:20" ht="16.5" thickBot="1" x14ac:dyDescent="0.3">
      <c r="A258" s="3"/>
      <c r="B258" s="10"/>
      <c r="C258" s="10"/>
      <c r="D258" s="3"/>
      <c r="E258" s="3"/>
      <c r="F258" s="3"/>
      <c r="G258" s="3"/>
      <c r="H258" s="3"/>
      <c r="I258" s="3"/>
      <c r="J258" s="18" t="s">
        <v>878</v>
      </c>
      <c r="K258" s="56">
        <f t="shared" ref="K258:N258" si="18">SUM(K251:K257)</f>
        <v>16759.97</v>
      </c>
      <c r="L258" s="56">
        <f>SUM(L251:L257)</f>
        <v>1766.27</v>
      </c>
      <c r="M258" s="56">
        <f t="shared" si="18"/>
        <v>0</v>
      </c>
      <c r="N258" s="56">
        <f t="shared" si="18"/>
        <v>0</v>
      </c>
      <c r="O258" s="56">
        <f>SUM(O251:O257)</f>
        <v>18047.91</v>
      </c>
      <c r="P258" s="3"/>
      <c r="Q258" s="3"/>
      <c r="R258" s="3"/>
      <c r="S258" s="3"/>
    </row>
    <row r="260" spans="1:20" x14ac:dyDescent="0.25">
      <c r="A260" s="18" t="s">
        <v>22</v>
      </c>
      <c r="B260" s="19">
        <v>4</v>
      </c>
      <c r="C260" s="19" t="s">
        <v>23</v>
      </c>
      <c r="D260" s="18" t="s">
        <v>332</v>
      </c>
      <c r="E260" s="18" t="s">
        <v>333</v>
      </c>
      <c r="F260" s="18" t="s">
        <v>169</v>
      </c>
      <c r="G260" s="18" t="s">
        <v>878</v>
      </c>
      <c r="H260" s="18" t="s">
        <v>878</v>
      </c>
      <c r="I260" s="3"/>
      <c r="J260" s="18" t="s">
        <v>878</v>
      </c>
      <c r="K260" s="20">
        <v>1982.76</v>
      </c>
      <c r="L260" s="20">
        <v>317.24</v>
      </c>
      <c r="M260" s="20"/>
      <c r="N260" s="20"/>
      <c r="O260" s="20">
        <v>2300</v>
      </c>
      <c r="P260" s="18" t="s">
        <v>27</v>
      </c>
      <c r="Q260" s="18" t="s">
        <v>28</v>
      </c>
      <c r="R260" s="18">
        <v>55766</v>
      </c>
      <c r="S260" s="18" t="s">
        <v>29</v>
      </c>
      <c r="T260" s="57"/>
    </row>
    <row r="261" spans="1:20" x14ac:dyDescent="0.25">
      <c r="A261" s="18" t="s">
        <v>22</v>
      </c>
      <c r="B261" s="19">
        <v>4</v>
      </c>
      <c r="C261" s="19" t="s">
        <v>23</v>
      </c>
      <c r="D261" s="18" t="s">
        <v>334</v>
      </c>
      <c r="E261" s="18" t="s">
        <v>335</v>
      </c>
      <c r="F261" s="18" t="s">
        <v>26</v>
      </c>
      <c r="G261" s="18" t="s">
        <v>878</v>
      </c>
      <c r="H261" s="18" t="s">
        <v>878</v>
      </c>
      <c r="I261" s="3"/>
      <c r="J261" s="18" t="s">
        <v>878</v>
      </c>
      <c r="K261" s="20">
        <v>288.79000000000002</v>
      </c>
      <c r="L261" s="20">
        <v>46.21</v>
      </c>
      <c r="M261" s="20"/>
      <c r="N261" s="20"/>
      <c r="O261" s="20">
        <v>335</v>
      </c>
      <c r="P261" s="18" t="s">
        <v>67</v>
      </c>
      <c r="Q261" s="18" t="s">
        <v>28</v>
      </c>
      <c r="R261" s="18">
        <v>55763</v>
      </c>
      <c r="S261" s="18" t="s">
        <v>29</v>
      </c>
      <c r="T261" s="57"/>
    </row>
    <row r="262" spans="1:20" ht="15.75" thickBot="1" x14ac:dyDescent="0.3">
      <c r="A262" s="3" t="s">
        <v>22</v>
      </c>
      <c r="B262" s="10">
        <v>4</v>
      </c>
      <c r="C262" s="10" t="s">
        <v>23</v>
      </c>
      <c r="D262" s="3" t="s">
        <v>336</v>
      </c>
      <c r="E262" s="3" t="s">
        <v>337</v>
      </c>
      <c r="F262" s="3" t="s">
        <v>26</v>
      </c>
      <c r="G262" s="18" t="s">
        <v>878</v>
      </c>
      <c r="H262" s="18" t="s">
        <v>878</v>
      </c>
      <c r="I262" s="3"/>
      <c r="J262" s="18" t="s">
        <v>878</v>
      </c>
      <c r="K262" s="12">
        <v>472.76</v>
      </c>
      <c r="L262" s="12">
        <v>5.24</v>
      </c>
      <c r="M262" s="12"/>
      <c r="N262" s="12"/>
      <c r="O262" s="12">
        <v>478</v>
      </c>
      <c r="P262" s="3" t="s">
        <v>98</v>
      </c>
      <c r="Q262" s="3" t="s">
        <v>28</v>
      </c>
      <c r="R262" s="3">
        <v>54980</v>
      </c>
      <c r="S262" s="3" t="s">
        <v>29</v>
      </c>
    </row>
    <row r="263" spans="1:20" ht="16.5" thickBot="1" x14ac:dyDescent="0.3">
      <c r="A263" s="3"/>
      <c r="B263" s="10"/>
      <c r="C263" s="10"/>
      <c r="D263" s="3"/>
      <c r="E263" s="3"/>
      <c r="F263" s="3"/>
      <c r="G263" s="3"/>
      <c r="H263" s="3"/>
      <c r="I263" s="3"/>
      <c r="J263" s="55" t="s">
        <v>208</v>
      </c>
      <c r="K263" s="56">
        <f>SUM(K260:K262)</f>
        <v>2744.3100000000004</v>
      </c>
      <c r="L263" s="56">
        <f>SUM(L260:L262)</f>
        <v>368.69</v>
      </c>
      <c r="M263" s="56">
        <f t="shared" ref="M263:O263" si="19">SUM(M260:M262)</f>
        <v>0</v>
      </c>
      <c r="N263" s="56">
        <f t="shared" si="19"/>
        <v>0</v>
      </c>
      <c r="O263" s="56">
        <f t="shared" si="19"/>
        <v>3113</v>
      </c>
      <c r="P263" s="3"/>
      <c r="Q263" s="3"/>
      <c r="R263" s="3"/>
      <c r="S263" s="3"/>
    </row>
    <row r="264" spans="1:20" x14ac:dyDescent="0.25">
      <c r="A264" s="3"/>
      <c r="B264" s="10"/>
      <c r="C264" s="10"/>
      <c r="D264" s="3"/>
      <c r="E264" s="3"/>
      <c r="F264" s="3"/>
      <c r="G264" s="3"/>
      <c r="H264" s="3"/>
      <c r="I264" s="3"/>
      <c r="J264" s="3"/>
      <c r="K264" s="12"/>
      <c r="L264" s="12"/>
      <c r="M264" s="12"/>
      <c r="N264" s="12"/>
      <c r="O264" s="12"/>
      <c r="P264" s="3"/>
      <c r="Q264" s="3"/>
      <c r="R264" s="3"/>
      <c r="S264" s="3"/>
    </row>
    <row r="265" spans="1:20" x14ac:dyDescent="0.25">
      <c r="A265" s="3" t="s">
        <v>22</v>
      </c>
      <c r="B265" s="10">
        <v>4</v>
      </c>
      <c r="C265" s="10" t="s">
        <v>23</v>
      </c>
      <c r="D265" s="3" t="s">
        <v>338</v>
      </c>
      <c r="E265" s="3" t="s">
        <v>339</v>
      </c>
      <c r="F265" s="3" t="s">
        <v>26</v>
      </c>
      <c r="G265" s="18" t="s">
        <v>878</v>
      </c>
      <c r="H265" s="18" t="s">
        <v>878</v>
      </c>
      <c r="I265" s="3"/>
      <c r="J265" s="18" t="s">
        <v>878</v>
      </c>
      <c r="K265" s="12">
        <v>870.69</v>
      </c>
      <c r="L265" s="12">
        <v>139.31</v>
      </c>
      <c r="M265" s="12"/>
      <c r="N265" s="12"/>
      <c r="O265" s="12">
        <v>1010</v>
      </c>
      <c r="P265" s="3" t="s">
        <v>27</v>
      </c>
      <c r="Q265" s="3" t="s">
        <v>28</v>
      </c>
      <c r="R265" s="3">
        <v>54769</v>
      </c>
      <c r="S265" s="3" t="s">
        <v>29</v>
      </c>
    </row>
    <row r="266" spans="1:20" x14ac:dyDescent="0.25">
      <c r="A266" s="3" t="s">
        <v>104</v>
      </c>
      <c r="B266" s="10">
        <v>3.3</v>
      </c>
      <c r="C266" s="10" t="s">
        <v>23</v>
      </c>
      <c r="D266" s="3" t="s">
        <v>340</v>
      </c>
      <c r="E266" s="3" t="s">
        <v>341</v>
      </c>
      <c r="F266" s="3" t="s">
        <v>211</v>
      </c>
      <c r="G266" s="18" t="s">
        <v>878</v>
      </c>
      <c r="H266" s="18" t="s">
        <v>878</v>
      </c>
      <c r="I266" s="3"/>
      <c r="J266" s="18" t="s">
        <v>878</v>
      </c>
      <c r="K266" s="12">
        <v>1681.05</v>
      </c>
      <c r="L266" s="12">
        <v>268.97000000000003</v>
      </c>
      <c r="M266" s="12"/>
      <c r="N266" s="12"/>
      <c r="O266" s="12">
        <v>1950.02</v>
      </c>
      <c r="P266" s="3" t="s">
        <v>72</v>
      </c>
      <c r="Q266" s="3" t="s">
        <v>28</v>
      </c>
      <c r="R266" s="3">
        <v>11320</v>
      </c>
      <c r="S266" s="3" t="s">
        <v>29</v>
      </c>
    </row>
    <row r="267" spans="1:20" x14ac:dyDescent="0.25">
      <c r="A267" s="3" t="s">
        <v>104</v>
      </c>
      <c r="B267" s="10">
        <v>3.3</v>
      </c>
      <c r="C267" s="10" t="s">
        <v>23</v>
      </c>
      <c r="D267" s="3" t="s">
        <v>342</v>
      </c>
      <c r="E267" s="3" t="s">
        <v>343</v>
      </c>
      <c r="F267" s="3" t="s">
        <v>211</v>
      </c>
      <c r="G267" s="18" t="s">
        <v>878</v>
      </c>
      <c r="H267" s="18" t="s">
        <v>878</v>
      </c>
      <c r="I267" s="3"/>
      <c r="J267" s="18" t="s">
        <v>878</v>
      </c>
      <c r="K267" s="12">
        <v>1706.87</v>
      </c>
      <c r="L267" s="12">
        <v>273.10000000000002</v>
      </c>
      <c r="M267" s="12"/>
      <c r="N267" s="12"/>
      <c r="O267" s="12">
        <v>1979.97</v>
      </c>
      <c r="P267" s="3" t="s">
        <v>72</v>
      </c>
      <c r="Q267" s="3" t="s">
        <v>28</v>
      </c>
      <c r="R267" s="3">
        <v>11320</v>
      </c>
      <c r="S267" s="3" t="s">
        <v>29</v>
      </c>
    </row>
    <row r="268" spans="1:20" x14ac:dyDescent="0.25">
      <c r="A268" s="3" t="s">
        <v>104</v>
      </c>
      <c r="B268" s="10">
        <v>3.3</v>
      </c>
      <c r="C268" s="10" t="s">
        <v>23</v>
      </c>
      <c r="D268" s="3" t="s">
        <v>344</v>
      </c>
      <c r="E268" s="3" t="s">
        <v>345</v>
      </c>
      <c r="F268" s="3" t="s">
        <v>211</v>
      </c>
      <c r="G268" s="18" t="s">
        <v>878</v>
      </c>
      <c r="H268" s="18" t="s">
        <v>878</v>
      </c>
      <c r="I268" s="3"/>
      <c r="J268" s="18" t="s">
        <v>878</v>
      </c>
      <c r="K268" s="12">
        <v>1655.16</v>
      </c>
      <c r="L268" s="12">
        <v>264.83</v>
      </c>
      <c r="M268" s="12"/>
      <c r="N268" s="12"/>
      <c r="O268" s="12">
        <v>1919.99</v>
      </c>
      <c r="P268" s="3" t="s">
        <v>72</v>
      </c>
      <c r="Q268" s="3" t="s">
        <v>28</v>
      </c>
      <c r="R268" s="3">
        <v>11320</v>
      </c>
      <c r="S268" s="3" t="s">
        <v>29</v>
      </c>
    </row>
    <row r="269" spans="1:20" x14ac:dyDescent="0.25">
      <c r="A269" s="3" t="s">
        <v>104</v>
      </c>
      <c r="B269" s="10">
        <v>3.3</v>
      </c>
      <c r="C269" s="10" t="s">
        <v>23</v>
      </c>
      <c r="D269" s="3" t="s">
        <v>346</v>
      </c>
      <c r="E269" s="3" t="s">
        <v>347</v>
      </c>
      <c r="F269" s="3" t="s">
        <v>211</v>
      </c>
      <c r="G269" s="18" t="s">
        <v>878</v>
      </c>
      <c r="H269" s="18" t="s">
        <v>878</v>
      </c>
      <c r="I269" s="3"/>
      <c r="J269" s="18" t="s">
        <v>878</v>
      </c>
      <c r="K269" s="12">
        <v>1590.39</v>
      </c>
      <c r="L269" s="12">
        <v>254.46</v>
      </c>
      <c r="M269" s="12"/>
      <c r="N269" s="12"/>
      <c r="O269" s="12">
        <v>1844.85</v>
      </c>
      <c r="P269" s="3" t="s">
        <v>72</v>
      </c>
      <c r="Q269" s="3" t="s">
        <v>28</v>
      </c>
      <c r="R269" s="3">
        <v>11320</v>
      </c>
      <c r="S269" s="3" t="s">
        <v>29</v>
      </c>
    </row>
    <row r="270" spans="1:20" x14ac:dyDescent="0.25">
      <c r="A270" s="3" t="s">
        <v>104</v>
      </c>
      <c r="B270" s="10">
        <v>3.3</v>
      </c>
      <c r="C270" s="10" t="s">
        <v>23</v>
      </c>
      <c r="D270" s="3" t="s">
        <v>348</v>
      </c>
      <c r="E270" s="3" t="s">
        <v>349</v>
      </c>
      <c r="F270" s="3" t="s">
        <v>211</v>
      </c>
      <c r="G270" s="18" t="s">
        <v>878</v>
      </c>
      <c r="H270" s="18" t="s">
        <v>878</v>
      </c>
      <c r="I270" s="3"/>
      <c r="J270" s="18" t="s">
        <v>878</v>
      </c>
      <c r="K270" s="12">
        <v>1637.95</v>
      </c>
      <c r="L270" s="12">
        <v>262.07</v>
      </c>
      <c r="M270" s="12"/>
      <c r="N270" s="12"/>
      <c r="O270" s="12">
        <v>1900.02</v>
      </c>
      <c r="P270" s="3" t="s">
        <v>72</v>
      </c>
      <c r="Q270" s="3" t="s">
        <v>28</v>
      </c>
      <c r="R270" s="3">
        <v>11320</v>
      </c>
      <c r="S270" s="3" t="s">
        <v>29</v>
      </c>
    </row>
    <row r="271" spans="1:20" x14ac:dyDescent="0.25">
      <c r="A271" s="3" t="s">
        <v>104</v>
      </c>
      <c r="B271" s="10">
        <v>3.3</v>
      </c>
      <c r="C271" s="10" t="s">
        <v>23</v>
      </c>
      <c r="D271" s="3" t="s">
        <v>350</v>
      </c>
      <c r="E271" s="3" t="s">
        <v>351</v>
      </c>
      <c r="F271" s="3" t="s">
        <v>211</v>
      </c>
      <c r="G271" s="18" t="s">
        <v>878</v>
      </c>
      <c r="H271" s="18" t="s">
        <v>878</v>
      </c>
      <c r="I271" s="3"/>
      <c r="J271" s="18" t="s">
        <v>878</v>
      </c>
      <c r="K271" s="12">
        <v>1564.67</v>
      </c>
      <c r="L271" s="12">
        <v>250.34</v>
      </c>
      <c r="M271" s="12"/>
      <c r="N271" s="12"/>
      <c r="O271" s="12">
        <v>1815.01</v>
      </c>
      <c r="P271" s="3" t="s">
        <v>72</v>
      </c>
      <c r="Q271" s="3" t="s">
        <v>28</v>
      </c>
      <c r="R271" s="3">
        <v>11320</v>
      </c>
      <c r="S271" s="3" t="s">
        <v>29</v>
      </c>
    </row>
    <row r="272" spans="1:20" x14ac:dyDescent="0.25">
      <c r="A272" s="3" t="s">
        <v>104</v>
      </c>
      <c r="B272" s="10">
        <v>3.3</v>
      </c>
      <c r="C272" s="10" t="s">
        <v>23</v>
      </c>
      <c r="D272" s="3" t="s">
        <v>352</v>
      </c>
      <c r="E272" s="3" t="s">
        <v>353</v>
      </c>
      <c r="F272" s="3" t="s">
        <v>211</v>
      </c>
      <c r="G272" s="18" t="s">
        <v>878</v>
      </c>
      <c r="H272" s="18" t="s">
        <v>878</v>
      </c>
      <c r="I272" s="3"/>
      <c r="J272" s="18" t="s">
        <v>878</v>
      </c>
      <c r="K272" s="12">
        <v>1629.32</v>
      </c>
      <c r="L272" s="12">
        <v>260.69</v>
      </c>
      <c r="M272" s="12"/>
      <c r="N272" s="12"/>
      <c r="O272" s="12">
        <v>1890.01</v>
      </c>
      <c r="P272" s="3" t="s">
        <v>72</v>
      </c>
      <c r="Q272" s="3" t="s">
        <v>28</v>
      </c>
      <c r="R272" s="3">
        <v>11320</v>
      </c>
      <c r="S272" s="3" t="s">
        <v>29</v>
      </c>
    </row>
    <row r="273" spans="1:19" x14ac:dyDescent="0.25">
      <c r="A273" s="3" t="s">
        <v>104</v>
      </c>
      <c r="B273" s="10">
        <v>3.3</v>
      </c>
      <c r="C273" s="10" t="s">
        <v>23</v>
      </c>
      <c r="D273" s="3" t="s">
        <v>354</v>
      </c>
      <c r="E273" s="3" t="s">
        <v>355</v>
      </c>
      <c r="F273" s="3" t="s">
        <v>211</v>
      </c>
      <c r="G273" s="18" t="s">
        <v>878</v>
      </c>
      <c r="H273" s="18" t="s">
        <v>878</v>
      </c>
      <c r="I273" s="3"/>
      <c r="J273" s="18" t="s">
        <v>878</v>
      </c>
      <c r="K273" s="12">
        <v>1655.16</v>
      </c>
      <c r="L273" s="12">
        <v>264.83</v>
      </c>
      <c r="M273" s="12"/>
      <c r="N273" s="12"/>
      <c r="O273" s="12">
        <v>1919.99</v>
      </c>
      <c r="P273" s="3" t="s">
        <v>72</v>
      </c>
      <c r="Q273" s="3" t="s">
        <v>28</v>
      </c>
      <c r="R273" s="3">
        <v>11320</v>
      </c>
      <c r="S273" s="3" t="s">
        <v>29</v>
      </c>
    </row>
    <row r="274" spans="1:19" x14ac:dyDescent="0.25">
      <c r="A274" s="3" t="s">
        <v>104</v>
      </c>
      <c r="B274" s="10">
        <v>3.3</v>
      </c>
      <c r="C274" s="10" t="s">
        <v>23</v>
      </c>
      <c r="D274" s="3" t="s">
        <v>356</v>
      </c>
      <c r="E274" s="3" t="s">
        <v>357</v>
      </c>
      <c r="F274" s="3" t="s">
        <v>211</v>
      </c>
      <c r="G274" s="18" t="s">
        <v>878</v>
      </c>
      <c r="H274" s="18" t="s">
        <v>878</v>
      </c>
      <c r="I274" s="3"/>
      <c r="J274" s="18" t="s">
        <v>878</v>
      </c>
      <c r="K274" s="12">
        <v>1689.66</v>
      </c>
      <c r="L274" s="12">
        <v>270.35000000000002</v>
      </c>
      <c r="M274" s="12"/>
      <c r="N274" s="12"/>
      <c r="O274" s="12">
        <v>1960.01</v>
      </c>
      <c r="P274" s="3" t="s">
        <v>72</v>
      </c>
      <c r="Q274" s="3" t="s">
        <v>28</v>
      </c>
      <c r="R274" s="3">
        <v>11320</v>
      </c>
      <c r="S274" s="3" t="s">
        <v>29</v>
      </c>
    </row>
    <row r="275" spans="1:19" x14ac:dyDescent="0.25">
      <c r="A275" s="3" t="s">
        <v>104</v>
      </c>
      <c r="B275" s="10">
        <v>3.3</v>
      </c>
      <c r="C275" s="10" t="s">
        <v>23</v>
      </c>
      <c r="D275" s="3" t="s">
        <v>358</v>
      </c>
      <c r="E275" s="3" t="s">
        <v>359</v>
      </c>
      <c r="F275" s="3" t="s">
        <v>211</v>
      </c>
      <c r="G275" s="18" t="s">
        <v>878</v>
      </c>
      <c r="H275" s="18" t="s">
        <v>878</v>
      </c>
      <c r="I275" s="3"/>
      <c r="J275" s="18" t="s">
        <v>878</v>
      </c>
      <c r="K275" s="12">
        <v>1655.16</v>
      </c>
      <c r="L275" s="12">
        <v>264.83</v>
      </c>
      <c r="M275" s="12"/>
      <c r="N275" s="12"/>
      <c r="O275" s="12">
        <v>1919.99</v>
      </c>
      <c r="P275" s="3" t="s">
        <v>72</v>
      </c>
      <c r="Q275" s="3" t="s">
        <v>28</v>
      </c>
      <c r="R275" s="3">
        <v>11320</v>
      </c>
      <c r="S275" s="3" t="s">
        <v>29</v>
      </c>
    </row>
    <row r="276" spans="1:19" x14ac:dyDescent="0.25">
      <c r="A276" s="3" t="s">
        <v>104</v>
      </c>
      <c r="B276" s="10">
        <v>3.3</v>
      </c>
      <c r="C276" s="10" t="s">
        <v>23</v>
      </c>
      <c r="D276" s="3" t="s">
        <v>360</v>
      </c>
      <c r="E276" s="3" t="s">
        <v>361</v>
      </c>
      <c r="F276" s="3" t="s">
        <v>211</v>
      </c>
      <c r="G276" s="18" t="s">
        <v>878</v>
      </c>
      <c r="H276" s="18" t="s">
        <v>878</v>
      </c>
      <c r="I276" s="3"/>
      <c r="J276" s="18" t="s">
        <v>878</v>
      </c>
      <c r="K276" s="12">
        <v>1568.92</v>
      </c>
      <c r="L276" s="12">
        <v>251.03</v>
      </c>
      <c r="M276" s="12"/>
      <c r="N276" s="12"/>
      <c r="O276" s="12">
        <v>1819.95</v>
      </c>
      <c r="P276" s="3" t="s">
        <v>72</v>
      </c>
      <c r="Q276" s="3" t="s">
        <v>28</v>
      </c>
      <c r="R276" s="3">
        <v>11320</v>
      </c>
      <c r="S276" s="3" t="s">
        <v>29</v>
      </c>
    </row>
    <row r="277" spans="1:19" x14ac:dyDescent="0.25">
      <c r="A277" s="3" t="s">
        <v>104</v>
      </c>
      <c r="B277" s="10">
        <v>3.3</v>
      </c>
      <c r="C277" s="10" t="s">
        <v>23</v>
      </c>
      <c r="D277" s="3" t="s">
        <v>362</v>
      </c>
      <c r="E277" s="3" t="s">
        <v>363</v>
      </c>
      <c r="F277" s="3" t="s">
        <v>211</v>
      </c>
      <c r="G277" s="18" t="s">
        <v>878</v>
      </c>
      <c r="H277" s="18" t="s">
        <v>878</v>
      </c>
      <c r="I277" s="3"/>
      <c r="J277" s="18" t="s">
        <v>878</v>
      </c>
      <c r="K277" s="12">
        <v>1663.77</v>
      </c>
      <c r="L277" s="12">
        <v>266.20999999999998</v>
      </c>
      <c r="M277" s="12"/>
      <c r="N277" s="12"/>
      <c r="O277" s="12">
        <v>1929.98</v>
      </c>
      <c r="P277" s="3" t="s">
        <v>72</v>
      </c>
      <c r="Q277" s="3" t="s">
        <v>28</v>
      </c>
      <c r="R277" s="3">
        <v>11320</v>
      </c>
      <c r="S277" s="3" t="s">
        <v>29</v>
      </c>
    </row>
    <row r="278" spans="1:19" x14ac:dyDescent="0.25">
      <c r="A278" s="3" t="s">
        <v>104</v>
      </c>
      <c r="B278" s="10">
        <v>3.3</v>
      </c>
      <c r="C278" s="10" t="s">
        <v>23</v>
      </c>
      <c r="D278" s="3" t="s">
        <v>364</v>
      </c>
      <c r="E278" s="3" t="s">
        <v>365</v>
      </c>
      <c r="F278" s="3" t="s">
        <v>211</v>
      </c>
      <c r="G278" s="18" t="s">
        <v>878</v>
      </c>
      <c r="H278" s="18" t="s">
        <v>878</v>
      </c>
      <c r="I278" s="3"/>
      <c r="J278" s="18" t="s">
        <v>878</v>
      </c>
      <c r="K278" s="12">
        <v>1706.87</v>
      </c>
      <c r="L278" s="12">
        <v>273.10000000000002</v>
      </c>
      <c r="M278" s="12"/>
      <c r="N278" s="12"/>
      <c r="O278" s="12">
        <v>1979.97</v>
      </c>
      <c r="P278" s="3" t="s">
        <v>72</v>
      </c>
      <c r="Q278" s="3" t="s">
        <v>28</v>
      </c>
      <c r="R278" s="3">
        <v>11320</v>
      </c>
      <c r="S278" s="3" t="s">
        <v>29</v>
      </c>
    </row>
    <row r="279" spans="1:19" x14ac:dyDescent="0.25">
      <c r="A279" s="3" t="s">
        <v>104</v>
      </c>
      <c r="B279" s="10">
        <v>3.3</v>
      </c>
      <c r="C279" s="10" t="s">
        <v>23</v>
      </c>
      <c r="D279" s="3" t="s">
        <v>366</v>
      </c>
      <c r="E279" s="3" t="s">
        <v>367</v>
      </c>
      <c r="F279" s="3" t="s">
        <v>211</v>
      </c>
      <c r="G279" s="18" t="s">
        <v>878</v>
      </c>
      <c r="H279" s="18" t="s">
        <v>878</v>
      </c>
      <c r="I279" s="3"/>
      <c r="J279" s="18" t="s">
        <v>878</v>
      </c>
      <c r="K279" s="12">
        <v>1706.87</v>
      </c>
      <c r="L279" s="12">
        <v>273.10000000000002</v>
      </c>
      <c r="M279" s="12"/>
      <c r="N279" s="12"/>
      <c r="O279" s="12">
        <v>1979.97</v>
      </c>
      <c r="P279" s="3" t="s">
        <v>72</v>
      </c>
      <c r="Q279" s="3" t="s">
        <v>28</v>
      </c>
      <c r="R279" s="3">
        <v>11320</v>
      </c>
      <c r="S279" s="3" t="s">
        <v>29</v>
      </c>
    </row>
    <row r="280" spans="1:19" x14ac:dyDescent="0.25">
      <c r="A280" s="3" t="s">
        <v>104</v>
      </c>
      <c r="B280" s="10">
        <v>3.3</v>
      </c>
      <c r="C280" s="10" t="s">
        <v>23</v>
      </c>
      <c r="D280" s="3" t="s">
        <v>368</v>
      </c>
      <c r="E280" s="3" t="s">
        <v>369</v>
      </c>
      <c r="F280" s="3" t="s">
        <v>211</v>
      </c>
      <c r="G280" s="18" t="s">
        <v>878</v>
      </c>
      <c r="H280" s="18" t="s">
        <v>878</v>
      </c>
      <c r="I280" s="3"/>
      <c r="J280" s="18" t="s">
        <v>878</v>
      </c>
      <c r="K280" s="12">
        <v>1680.97</v>
      </c>
      <c r="L280" s="12">
        <v>268.95999999999998</v>
      </c>
      <c r="M280" s="12"/>
      <c r="N280" s="12"/>
      <c r="O280" s="12">
        <v>1949.93</v>
      </c>
      <c r="P280" s="3" t="s">
        <v>72</v>
      </c>
      <c r="Q280" s="3" t="s">
        <v>28</v>
      </c>
      <c r="R280" s="3">
        <v>11320</v>
      </c>
      <c r="S280" s="3" t="s">
        <v>29</v>
      </c>
    </row>
    <row r="281" spans="1:19" x14ac:dyDescent="0.25">
      <c r="A281" s="3" t="s">
        <v>104</v>
      </c>
      <c r="B281" s="10">
        <v>3.3</v>
      </c>
      <c r="C281" s="10" t="s">
        <v>23</v>
      </c>
      <c r="D281" s="3" t="s">
        <v>370</v>
      </c>
      <c r="E281" s="3" t="s">
        <v>371</v>
      </c>
      <c r="F281" s="3" t="s">
        <v>211</v>
      </c>
      <c r="G281" s="18" t="s">
        <v>878</v>
      </c>
      <c r="H281" s="18" t="s">
        <v>878</v>
      </c>
      <c r="I281" s="3"/>
      <c r="J281" s="18" t="s">
        <v>878</v>
      </c>
      <c r="K281" s="12">
        <v>1637.99</v>
      </c>
      <c r="L281" s="12">
        <v>262.08</v>
      </c>
      <c r="M281" s="12"/>
      <c r="N281" s="12"/>
      <c r="O281" s="12">
        <v>1900.07</v>
      </c>
      <c r="P281" s="3" t="s">
        <v>72</v>
      </c>
      <c r="Q281" s="3" t="s">
        <v>28</v>
      </c>
      <c r="R281" s="3">
        <v>11320</v>
      </c>
      <c r="S281" s="3" t="s">
        <v>29</v>
      </c>
    </row>
    <row r="282" spans="1:19" x14ac:dyDescent="0.25">
      <c r="A282" s="3" t="s">
        <v>104</v>
      </c>
      <c r="B282" s="10">
        <v>3.3</v>
      </c>
      <c r="C282" s="10" t="s">
        <v>23</v>
      </c>
      <c r="D282" s="3" t="s">
        <v>372</v>
      </c>
      <c r="E282" s="3" t="s">
        <v>373</v>
      </c>
      <c r="F282" s="3" t="s">
        <v>211</v>
      </c>
      <c r="G282" s="18" t="s">
        <v>878</v>
      </c>
      <c r="H282" s="18" t="s">
        <v>878</v>
      </c>
      <c r="I282" s="3"/>
      <c r="J282" s="18" t="s">
        <v>878</v>
      </c>
      <c r="K282" s="12">
        <v>1568.84</v>
      </c>
      <c r="L282" s="12">
        <v>251.01</v>
      </c>
      <c r="M282" s="12"/>
      <c r="N282" s="12"/>
      <c r="O282" s="12">
        <v>1819.85</v>
      </c>
      <c r="P282" s="3" t="s">
        <v>72</v>
      </c>
      <c r="Q282" s="3" t="s">
        <v>28</v>
      </c>
      <c r="R282" s="3">
        <v>11320</v>
      </c>
      <c r="S282" s="3" t="s">
        <v>29</v>
      </c>
    </row>
    <row r="283" spans="1:19" x14ac:dyDescent="0.25">
      <c r="A283" s="3" t="s">
        <v>104</v>
      </c>
      <c r="B283" s="10">
        <v>3.3</v>
      </c>
      <c r="C283" s="10" t="s">
        <v>23</v>
      </c>
      <c r="D283" s="3" t="s">
        <v>374</v>
      </c>
      <c r="E283" s="3" t="s">
        <v>375</v>
      </c>
      <c r="F283" s="3" t="s">
        <v>211</v>
      </c>
      <c r="G283" s="18" t="s">
        <v>878</v>
      </c>
      <c r="H283" s="18" t="s">
        <v>878</v>
      </c>
      <c r="I283" s="3"/>
      <c r="J283" s="18" t="s">
        <v>878</v>
      </c>
      <c r="K283" s="12">
        <v>1629.18</v>
      </c>
      <c r="L283" s="12">
        <v>260.67</v>
      </c>
      <c r="M283" s="12"/>
      <c r="N283" s="12"/>
      <c r="O283" s="12">
        <v>1889.85</v>
      </c>
      <c r="P283" s="3" t="s">
        <v>72</v>
      </c>
      <c r="Q283" s="3" t="s">
        <v>28</v>
      </c>
      <c r="R283" s="3">
        <v>11320</v>
      </c>
      <c r="S283" s="3" t="s">
        <v>29</v>
      </c>
    </row>
    <row r="284" spans="1:19" x14ac:dyDescent="0.25">
      <c r="A284" s="3" t="s">
        <v>104</v>
      </c>
      <c r="B284" s="10">
        <v>3.3</v>
      </c>
      <c r="C284" s="10" t="s">
        <v>23</v>
      </c>
      <c r="D284" s="3" t="s">
        <v>376</v>
      </c>
      <c r="E284" s="3" t="s">
        <v>377</v>
      </c>
      <c r="F284" s="3" t="s">
        <v>211</v>
      </c>
      <c r="G284" s="18" t="s">
        <v>878</v>
      </c>
      <c r="H284" s="18" t="s">
        <v>878</v>
      </c>
      <c r="I284" s="3"/>
      <c r="J284" s="18" t="s">
        <v>878</v>
      </c>
      <c r="K284" s="12">
        <v>1668.07</v>
      </c>
      <c r="L284" s="12">
        <v>266.89</v>
      </c>
      <c r="M284" s="12"/>
      <c r="N284" s="12"/>
      <c r="O284" s="12">
        <v>1934.96</v>
      </c>
      <c r="P284" s="3" t="s">
        <v>72</v>
      </c>
      <c r="Q284" s="3" t="s">
        <v>28</v>
      </c>
      <c r="R284" s="3">
        <v>11320</v>
      </c>
      <c r="S284" s="3" t="s">
        <v>29</v>
      </c>
    </row>
    <row r="285" spans="1:19" x14ac:dyDescent="0.25">
      <c r="A285" s="3" t="s">
        <v>104</v>
      </c>
      <c r="B285" s="10">
        <v>3.3</v>
      </c>
      <c r="C285" s="10" t="s">
        <v>23</v>
      </c>
      <c r="D285" s="3" t="s">
        <v>378</v>
      </c>
      <c r="E285" s="3" t="s">
        <v>379</v>
      </c>
      <c r="F285" s="3" t="s">
        <v>211</v>
      </c>
      <c r="G285" s="18" t="s">
        <v>878</v>
      </c>
      <c r="H285" s="18" t="s">
        <v>878</v>
      </c>
      <c r="I285" s="3"/>
      <c r="J285" s="18" t="s">
        <v>878</v>
      </c>
      <c r="K285" s="12">
        <v>1551.6</v>
      </c>
      <c r="L285" s="12">
        <v>248.26</v>
      </c>
      <c r="M285" s="12"/>
      <c r="N285" s="12"/>
      <c r="O285" s="12">
        <v>1799.86</v>
      </c>
      <c r="P285" s="3" t="s">
        <v>72</v>
      </c>
      <c r="Q285" s="3" t="s">
        <v>28</v>
      </c>
      <c r="R285" s="3">
        <v>11320</v>
      </c>
      <c r="S285" s="3" t="s">
        <v>29</v>
      </c>
    </row>
    <row r="286" spans="1:19" x14ac:dyDescent="0.25">
      <c r="A286" s="3" t="s">
        <v>104</v>
      </c>
      <c r="B286" s="10">
        <v>3.3</v>
      </c>
      <c r="C286" s="10" t="s">
        <v>23</v>
      </c>
      <c r="D286" s="3" t="s">
        <v>380</v>
      </c>
      <c r="E286" s="3" t="s">
        <v>381</v>
      </c>
      <c r="F286" s="3" t="s">
        <v>211</v>
      </c>
      <c r="G286" s="18" t="s">
        <v>878</v>
      </c>
      <c r="H286" s="18" t="s">
        <v>878</v>
      </c>
      <c r="I286" s="3"/>
      <c r="J286" s="18" t="s">
        <v>878</v>
      </c>
      <c r="K286" s="12">
        <v>1681.03</v>
      </c>
      <c r="L286" s="12">
        <v>268.95999999999998</v>
      </c>
      <c r="M286" s="12"/>
      <c r="N286" s="12"/>
      <c r="O286" s="12">
        <v>1949.99</v>
      </c>
      <c r="P286" s="3" t="s">
        <v>72</v>
      </c>
      <c r="Q286" s="3" t="s">
        <v>28</v>
      </c>
      <c r="R286" s="3">
        <v>11320</v>
      </c>
      <c r="S286" s="3" t="s">
        <v>29</v>
      </c>
    </row>
    <row r="287" spans="1:19" x14ac:dyDescent="0.25">
      <c r="A287" s="3" t="s">
        <v>104</v>
      </c>
      <c r="B287" s="10">
        <v>3.3</v>
      </c>
      <c r="C287" s="10" t="s">
        <v>23</v>
      </c>
      <c r="D287" s="3" t="s">
        <v>382</v>
      </c>
      <c r="E287" s="3" t="s">
        <v>383</v>
      </c>
      <c r="F287" s="3" t="s">
        <v>211</v>
      </c>
      <c r="G287" s="18" t="s">
        <v>878</v>
      </c>
      <c r="H287" s="18" t="s">
        <v>878</v>
      </c>
      <c r="I287" s="3"/>
      <c r="J287" s="18" t="s">
        <v>878</v>
      </c>
      <c r="K287" s="12">
        <v>1603.44</v>
      </c>
      <c r="L287" s="12">
        <v>256.55</v>
      </c>
      <c r="M287" s="12"/>
      <c r="N287" s="12"/>
      <c r="O287" s="12">
        <v>1859.99</v>
      </c>
      <c r="P287" s="3" t="s">
        <v>72</v>
      </c>
      <c r="Q287" s="3" t="s">
        <v>28</v>
      </c>
      <c r="R287" s="3">
        <v>11320</v>
      </c>
      <c r="S287" s="3" t="s">
        <v>29</v>
      </c>
    </row>
    <row r="288" spans="1:19" x14ac:dyDescent="0.25">
      <c r="A288" s="3" t="s">
        <v>104</v>
      </c>
      <c r="B288" s="10">
        <v>3.3</v>
      </c>
      <c r="C288" s="10" t="s">
        <v>23</v>
      </c>
      <c r="D288" s="3" t="s">
        <v>384</v>
      </c>
      <c r="E288" s="3" t="s">
        <v>385</v>
      </c>
      <c r="F288" s="3" t="s">
        <v>211</v>
      </c>
      <c r="G288" s="18" t="s">
        <v>878</v>
      </c>
      <c r="H288" s="18" t="s">
        <v>878</v>
      </c>
      <c r="I288" s="3"/>
      <c r="J288" s="18" t="s">
        <v>878</v>
      </c>
      <c r="K288" s="12">
        <v>1702.55</v>
      </c>
      <c r="L288" s="12">
        <v>272.39999999999998</v>
      </c>
      <c r="M288" s="12"/>
      <c r="N288" s="12"/>
      <c r="O288" s="12">
        <v>1974.95</v>
      </c>
      <c r="P288" s="3" t="s">
        <v>72</v>
      </c>
      <c r="Q288" s="3" t="s">
        <v>28</v>
      </c>
      <c r="R288" s="3">
        <v>11320</v>
      </c>
      <c r="S288" s="3" t="s">
        <v>29</v>
      </c>
    </row>
    <row r="289" spans="1:19" x14ac:dyDescent="0.25">
      <c r="A289" s="3" t="s">
        <v>104</v>
      </c>
      <c r="B289" s="10">
        <v>3.3</v>
      </c>
      <c r="C289" s="10" t="s">
        <v>23</v>
      </c>
      <c r="D289" s="3" t="s">
        <v>386</v>
      </c>
      <c r="E289" s="3" t="s">
        <v>387</v>
      </c>
      <c r="F289" s="3" t="s">
        <v>211</v>
      </c>
      <c r="G289" s="18" t="s">
        <v>878</v>
      </c>
      <c r="H289" s="18" t="s">
        <v>878</v>
      </c>
      <c r="I289" s="3"/>
      <c r="J289" s="18" t="s">
        <v>878</v>
      </c>
      <c r="K289" s="12">
        <v>1629.32</v>
      </c>
      <c r="L289" s="12">
        <v>260.69</v>
      </c>
      <c r="M289" s="12"/>
      <c r="N289" s="12"/>
      <c r="O289" s="12">
        <v>1890.01</v>
      </c>
      <c r="P289" s="3" t="s">
        <v>72</v>
      </c>
      <c r="Q289" s="3" t="s">
        <v>28</v>
      </c>
      <c r="R289" s="3">
        <v>11320</v>
      </c>
      <c r="S289" s="3" t="s">
        <v>29</v>
      </c>
    </row>
    <row r="290" spans="1:19" x14ac:dyDescent="0.25">
      <c r="A290" s="3" t="s">
        <v>104</v>
      </c>
      <c r="B290" s="10">
        <v>3.3</v>
      </c>
      <c r="C290" s="10" t="s">
        <v>23</v>
      </c>
      <c r="D290" s="3" t="s">
        <v>388</v>
      </c>
      <c r="E290" s="3" t="s">
        <v>389</v>
      </c>
      <c r="F290" s="3" t="s">
        <v>211</v>
      </c>
      <c r="G290" s="18" t="s">
        <v>878</v>
      </c>
      <c r="H290" s="18" t="s">
        <v>878</v>
      </c>
      <c r="I290" s="3"/>
      <c r="J290" s="18" t="s">
        <v>878</v>
      </c>
      <c r="K290" s="12">
        <v>1573.2</v>
      </c>
      <c r="L290" s="12">
        <v>251.71</v>
      </c>
      <c r="M290" s="12"/>
      <c r="N290" s="12"/>
      <c r="O290" s="12">
        <v>1824.91</v>
      </c>
      <c r="P290" s="3" t="s">
        <v>72</v>
      </c>
      <c r="Q290" s="3" t="s">
        <v>28</v>
      </c>
      <c r="R290" s="3">
        <v>11320</v>
      </c>
      <c r="S290" s="3" t="s">
        <v>29</v>
      </c>
    </row>
    <row r="291" spans="1:19" x14ac:dyDescent="0.25">
      <c r="A291" s="3" t="s">
        <v>104</v>
      </c>
      <c r="B291" s="10">
        <v>3.3</v>
      </c>
      <c r="C291" s="10" t="s">
        <v>23</v>
      </c>
      <c r="D291" s="3" t="s">
        <v>390</v>
      </c>
      <c r="E291" s="3" t="s">
        <v>391</v>
      </c>
      <c r="F291" s="3" t="s">
        <v>211</v>
      </c>
      <c r="G291" s="18" t="s">
        <v>878</v>
      </c>
      <c r="H291" s="18" t="s">
        <v>878</v>
      </c>
      <c r="I291" s="3"/>
      <c r="J291" s="18" t="s">
        <v>878</v>
      </c>
      <c r="K291" s="12">
        <v>1655.04</v>
      </c>
      <c r="L291" s="12">
        <v>264.81</v>
      </c>
      <c r="M291" s="12"/>
      <c r="N291" s="12"/>
      <c r="O291" s="12">
        <v>1919.85</v>
      </c>
      <c r="P291" s="3" t="s">
        <v>72</v>
      </c>
      <c r="Q291" s="3" t="s">
        <v>28</v>
      </c>
      <c r="R291" s="3">
        <v>11320</v>
      </c>
      <c r="S291" s="3" t="s">
        <v>29</v>
      </c>
    </row>
    <row r="292" spans="1:19" x14ac:dyDescent="0.25">
      <c r="A292" s="3" t="s">
        <v>104</v>
      </c>
      <c r="B292" s="10">
        <v>3.3</v>
      </c>
      <c r="C292" s="10" t="s">
        <v>23</v>
      </c>
      <c r="D292" s="3" t="s">
        <v>392</v>
      </c>
      <c r="E292" s="3" t="s">
        <v>393</v>
      </c>
      <c r="F292" s="3" t="s">
        <v>211</v>
      </c>
      <c r="G292" s="18" t="s">
        <v>878</v>
      </c>
      <c r="H292" s="18" t="s">
        <v>878</v>
      </c>
      <c r="I292" s="3"/>
      <c r="J292" s="18" t="s">
        <v>878</v>
      </c>
      <c r="K292" s="12">
        <v>1706.88</v>
      </c>
      <c r="L292" s="12">
        <v>273.10000000000002</v>
      </c>
      <c r="M292" s="12"/>
      <c r="N292" s="12"/>
      <c r="O292" s="12">
        <v>1979.98</v>
      </c>
      <c r="P292" s="3" t="s">
        <v>72</v>
      </c>
      <c r="Q292" s="3" t="s">
        <v>28</v>
      </c>
      <c r="R292" s="3">
        <v>11320</v>
      </c>
      <c r="S292" s="3" t="s">
        <v>29</v>
      </c>
    </row>
    <row r="293" spans="1:19" x14ac:dyDescent="0.25">
      <c r="A293" s="3" t="s">
        <v>104</v>
      </c>
      <c r="B293" s="10">
        <v>3.3</v>
      </c>
      <c r="C293" s="10" t="s">
        <v>23</v>
      </c>
      <c r="D293" s="3" t="s">
        <v>394</v>
      </c>
      <c r="E293" s="3" t="s">
        <v>395</v>
      </c>
      <c r="F293" s="3" t="s">
        <v>211</v>
      </c>
      <c r="G293" s="18" t="s">
        <v>878</v>
      </c>
      <c r="H293" s="18" t="s">
        <v>878</v>
      </c>
      <c r="I293" s="3"/>
      <c r="J293" s="18" t="s">
        <v>878</v>
      </c>
      <c r="K293" s="12">
        <v>1706.85</v>
      </c>
      <c r="L293" s="12">
        <v>273.10000000000002</v>
      </c>
      <c r="M293" s="12"/>
      <c r="N293" s="12"/>
      <c r="O293" s="12">
        <v>1979.95</v>
      </c>
      <c r="P293" s="3" t="s">
        <v>72</v>
      </c>
      <c r="Q293" s="3" t="s">
        <v>28</v>
      </c>
      <c r="R293" s="3">
        <v>11320</v>
      </c>
      <c r="S293" s="3" t="s">
        <v>29</v>
      </c>
    </row>
    <row r="294" spans="1:19" x14ac:dyDescent="0.25">
      <c r="A294" s="3" t="s">
        <v>104</v>
      </c>
      <c r="B294" s="10">
        <v>3.3</v>
      </c>
      <c r="C294" s="10" t="s">
        <v>23</v>
      </c>
      <c r="D294" s="3" t="s">
        <v>396</v>
      </c>
      <c r="E294" s="3" t="s">
        <v>397</v>
      </c>
      <c r="F294" s="3" t="s">
        <v>211</v>
      </c>
      <c r="G294" s="18" t="s">
        <v>878</v>
      </c>
      <c r="H294" s="18" t="s">
        <v>878</v>
      </c>
      <c r="I294" s="3"/>
      <c r="J294" s="18" t="s">
        <v>878</v>
      </c>
      <c r="K294" s="12">
        <v>1706.87</v>
      </c>
      <c r="L294" s="12">
        <v>273.10000000000002</v>
      </c>
      <c r="M294" s="12"/>
      <c r="N294" s="12"/>
      <c r="O294" s="12">
        <v>1979.97</v>
      </c>
      <c r="P294" s="3" t="s">
        <v>72</v>
      </c>
      <c r="Q294" s="3" t="s">
        <v>28</v>
      </c>
      <c r="R294" s="3">
        <v>11320</v>
      </c>
      <c r="S294" s="3" t="s">
        <v>29</v>
      </c>
    </row>
    <row r="295" spans="1:19" x14ac:dyDescent="0.25">
      <c r="A295" s="3" t="s">
        <v>104</v>
      </c>
      <c r="B295" s="10">
        <v>3.3</v>
      </c>
      <c r="C295" s="10" t="s">
        <v>23</v>
      </c>
      <c r="D295" s="3" t="s">
        <v>398</v>
      </c>
      <c r="E295" s="3" t="s">
        <v>399</v>
      </c>
      <c r="F295" s="3" t="s">
        <v>211</v>
      </c>
      <c r="G295" s="18" t="s">
        <v>878</v>
      </c>
      <c r="H295" s="18" t="s">
        <v>878</v>
      </c>
      <c r="I295" s="3"/>
      <c r="J295" s="18" t="s">
        <v>878</v>
      </c>
      <c r="K295" s="12">
        <v>1711.07</v>
      </c>
      <c r="L295" s="12">
        <v>273.77</v>
      </c>
      <c r="M295" s="12"/>
      <c r="N295" s="12"/>
      <c r="O295" s="12">
        <v>1984.84</v>
      </c>
      <c r="P295" s="3" t="s">
        <v>72</v>
      </c>
      <c r="Q295" s="3" t="s">
        <v>28</v>
      </c>
      <c r="R295" s="3">
        <v>11320</v>
      </c>
      <c r="S295" s="3" t="s">
        <v>29</v>
      </c>
    </row>
    <row r="296" spans="1:19" x14ac:dyDescent="0.25">
      <c r="A296" s="3" t="s">
        <v>104</v>
      </c>
      <c r="B296" s="10">
        <v>3.3</v>
      </c>
      <c r="C296" s="10" t="s">
        <v>23</v>
      </c>
      <c r="D296" s="3" t="s">
        <v>400</v>
      </c>
      <c r="E296" s="3" t="s">
        <v>401</v>
      </c>
      <c r="F296" s="3" t="s">
        <v>211</v>
      </c>
      <c r="G296" s="18" t="s">
        <v>878</v>
      </c>
      <c r="H296" s="18" t="s">
        <v>878</v>
      </c>
      <c r="I296" s="3"/>
      <c r="J296" s="18" t="s">
        <v>878</v>
      </c>
      <c r="K296" s="12">
        <v>1508.6</v>
      </c>
      <c r="L296" s="12">
        <v>241.38</v>
      </c>
      <c r="M296" s="12"/>
      <c r="N296" s="12"/>
      <c r="O296" s="12">
        <v>1749.98</v>
      </c>
      <c r="P296" s="3" t="s">
        <v>72</v>
      </c>
      <c r="Q296" s="3" t="s">
        <v>28</v>
      </c>
      <c r="R296" s="3">
        <v>11320</v>
      </c>
      <c r="S296" s="3" t="s">
        <v>29</v>
      </c>
    </row>
    <row r="297" spans="1:19" x14ac:dyDescent="0.25">
      <c r="A297" s="3" t="s">
        <v>104</v>
      </c>
      <c r="B297" s="10">
        <v>3.3</v>
      </c>
      <c r="C297" s="10" t="s">
        <v>23</v>
      </c>
      <c r="D297" s="3" t="s">
        <v>402</v>
      </c>
      <c r="E297" s="3" t="s">
        <v>403</v>
      </c>
      <c r="F297" s="3" t="s">
        <v>211</v>
      </c>
      <c r="G297" s="18" t="s">
        <v>878</v>
      </c>
      <c r="H297" s="18" t="s">
        <v>878</v>
      </c>
      <c r="I297" s="3"/>
      <c r="J297" s="18" t="s">
        <v>878</v>
      </c>
      <c r="K297" s="12">
        <v>1706.76</v>
      </c>
      <c r="L297" s="12">
        <v>273.08</v>
      </c>
      <c r="M297" s="12"/>
      <c r="N297" s="12"/>
      <c r="O297" s="12">
        <v>1979.84</v>
      </c>
      <c r="P297" s="3" t="s">
        <v>72</v>
      </c>
      <c r="Q297" s="3" t="s">
        <v>28</v>
      </c>
      <c r="R297" s="3">
        <v>11320</v>
      </c>
      <c r="S297" s="3" t="s">
        <v>29</v>
      </c>
    </row>
    <row r="298" spans="1:19" x14ac:dyDescent="0.25">
      <c r="A298" s="3" t="s">
        <v>104</v>
      </c>
      <c r="B298" s="10">
        <v>3.3</v>
      </c>
      <c r="C298" s="10" t="s">
        <v>23</v>
      </c>
      <c r="D298" s="3" t="s">
        <v>404</v>
      </c>
      <c r="E298" s="3" t="s">
        <v>405</v>
      </c>
      <c r="F298" s="3" t="s">
        <v>211</v>
      </c>
      <c r="G298" s="18" t="s">
        <v>878</v>
      </c>
      <c r="H298" s="18" t="s">
        <v>878</v>
      </c>
      <c r="I298" s="3"/>
      <c r="J298" s="18" t="s">
        <v>878</v>
      </c>
      <c r="K298" s="12">
        <v>1706.85</v>
      </c>
      <c r="L298" s="12">
        <v>273.10000000000002</v>
      </c>
      <c r="M298" s="12"/>
      <c r="N298" s="12"/>
      <c r="O298" s="12">
        <v>1979.95</v>
      </c>
      <c r="P298" s="3" t="s">
        <v>72</v>
      </c>
      <c r="Q298" s="3" t="s">
        <v>28</v>
      </c>
      <c r="R298" s="3">
        <v>11320</v>
      </c>
      <c r="S298" s="3" t="s">
        <v>29</v>
      </c>
    </row>
    <row r="299" spans="1:19" x14ac:dyDescent="0.25">
      <c r="A299" s="3" t="s">
        <v>104</v>
      </c>
      <c r="B299" s="10">
        <v>3.3</v>
      </c>
      <c r="C299" s="10" t="s">
        <v>23</v>
      </c>
      <c r="D299" s="3" t="s">
        <v>406</v>
      </c>
      <c r="E299" s="3" t="s">
        <v>407</v>
      </c>
      <c r="F299" s="3" t="s">
        <v>211</v>
      </c>
      <c r="G299" s="18" t="s">
        <v>878</v>
      </c>
      <c r="H299" s="18" t="s">
        <v>878</v>
      </c>
      <c r="I299" s="3"/>
      <c r="J299" s="18" t="s">
        <v>878</v>
      </c>
      <c r="K299" s="12">
        <v>1681.02</v>
      </c>
      <c r="L299" s="12">
        <v>268.95999999999998</v>
      </c>
      <c r="M299" s="12"/>
      <c r="N299" s="12"/>
      <c r="O299" s="12">
        <v>1949.98</v>
      </c>
      <c r="P299" s="3" t="s">
        <v>72</v>
      </c>
      <c r="Q299" s="3" t="s">
        <v>28</v>
      </c>
      <c r="R299" s="3">
        <v>11320</v>
      </c>
      <c r="S299" s="3" t="s">
        <v>29</v>
      </c>
    </row>
    <row r="300" spans="1:19" x14ac:dyDescent="0.25">
      <c r="A300" s="3" t="s">
        <v>104</v>
      </c>
      <c r="B300" s="10">
        <v>3.3</v>
      </c>
      <c r="C300" s="10" t="s">
        <v>23</v>
      </c>
      <c r="D300" s="3" t="s">
        <v>408</v>
      </c>
      <c r="E300" s="3" t="s">
        <v>409</v>
      </c>
      <c r="F300" s="3" t="s">
        <v>211</v>
      </c>
      <c r="G300" s="18" t="s">
        <v>878</v>
      </c>
      <c r="H300" s="18" t="s">
        <v>878</v>
      </c>
      <c r="I300" s="3"/>
      <c r="J300" s="18" t="s">
        <v>878</v>
      </c>
      <c r="K300" s="12">
        <v>1719.83</v>
      </c>
      <c r="L300" s="12">
        <v>275.17</v>
      </c>
      <c r="M300" s="12"/>
      <c r="N300" s="12"/>
      <c r="O300" s="12">
        <v>1995</v>
      </c>
      <c r="P300" s="3" t="s">
        <v>72</v>
      </c>
      <c r="Q300" s="3" t="s">
        <v>28</v>
      </c>
      <c r="R300" s="3">
        <v>11320</v>
      </c>
      <c r="S300" s="3" t="s">
        <v>29</v>
      </c>
    </row>
    <row r="301" spans="1:19" x14ac:dyDescent="0.25">
      <c r="A301" s="3" t="s">
        <v>104</v>
      </c>
      <c r="B301" s="10">
        <v>3.3</v>
      </c>
      <c r="C301" s="10" t="s">
        <v>23</v>
      </c>
      <c r="D301" s="3" t="s">
        <v>410</v>
      </c>
      <c r="E301" s="3" t="s">
        <v>411</v>
      </c>
      <c r="F301" s="3" t="s">
        <v>211</v>
      </c>
      <c r="G301" s="18" t="s">
        <v>878</v>
      </c>
      <c r="H301" s="18" t="s">
        <v>878</v>
      </c>
      <c r="I301" s="3"/>
      <c r="J301" s="18" t="s">
        <v>878</v>
      </c>
      <c r="K301" s="12">
        <v>1719.83</v>
      </c>
      <c r="L301" s="12">
        <v>275.17</v>
      </c>
      <c r="M301" s="12"/>
      <c r="N301" s="12"/>
      <c r="O301" s="12">
        <v>1995</v>
      </c>
      <c r="P301" s="3" t="s">
        <v>72</v>
      </c>
      <c r="Q301" s="3" t="s">
        <v>28</v>
      </c>
      <c r="R301" s="3">
        <v>11320</v>
      </c>
      <c r="S301" s="3" t="s">
        <v>29</v>
      </c>
    </row>
    <row r="302" spans="1:19" x14ac:dyDescent="0.25">
      <c r="A302" s="3" t="s">
        <v>104</v>
      </c>
      <c r="B302" s="10">
        <v>3.3</v>
      </c>
      <c r="C302" s="10" t="s">
        <v>23</v>
      </c>
      <c r="D302" s="3" t="s">
        <v>412</v>
      </c>
      <c r="E302" s="3" t="s">
        <v>413</v>
      </c>
      <c r="F302" s="3" t="s">
        <v>211</v>
      </c>
      <c r="G302" s="18" t="s">
        <v>878</v>
      </c>
      <c r="H302" s="18" t="s">
        <v>878</v>
      </c>
      <c r="I302" s="3"/>
      <c r="J302" s="18" t="s">
        <v>878</v>
      </c>
      <c r="K302" s="12">
        <v>1719.83</v>
      </c>
      <c r="L302" s="12">
        <v>275.17</v>
      </c>
      <c r="M302" s="12"/>
      <c r="N302" s="12"/>
      <c r="O302" s="12">
        <v>1995</v>
      </c>
      <c r="P302" s="3" t="s">
        <v>72</v>
      </c>
      <c r="Q302" s="3" t="s">
        <v>28</v>
      </c>
      <c r="R302" s="3">
        <v>11320</v>
      </c>
      <c r="S302" s="3" t="s">
        <v>29</v>
      </c>
    </row>
    <row r="303" spans="1:19" x14ac:dyDescent="0.25">
      <c r="A303" s="3" t="s">
        <v>104</v>
      </c>
      <c r="B303" s="10">
        <v>3.3</v>
      </c>
      <c r="C303" s="10" t="s">
        <v>23</v>
      </c>
      <c r="D303" s="3" t="s">
        <v>414</v>
      </c>
      <c r="E303" s="3" t="s">
        <v>415</v>
      </c>
      <c r="F303" s="3" t="s">
        <v>211</v>
      </c>
      <c r="G303" s="18" t="s">
        <v>878</v>
      </c>
      <c r="H303" s="18" t="s">
        <v>878</v>
      </c>
      <c r="I303" s="3"/>
      <c r="J303" s="18" t="s">
        <v>878</v>
      </c>
      <c r="K303" s="12">
        <v>1681.03</v>
      </c>
      <c r="L303" s="12">
        <v>268.95999999999998</v>
      </c>
      <c r="M303" s="12"/>
      <c r="N303" s="12"/>
      <c r="O303" s="12">
        <v>1949.99</v>
      </c>
      <c r="P303" s="3" t="s">
        <v>72</v>
      </c>
      <c r="Q303" s="3" t="s">
        <v>28</v>
      </c>
      <c r="R303" s="3">
        <v>11320</v>
      </c>
      <c r="S303" s="3" t="s">
        <v>29</v>
      </c>
    </row>
    <row r="304" spans="1:19" x14ac:dyDescent="0.25">
      <c r="A304" s="3" t="s">
        <v>104</v>
      </c>
      <c r="B304" s="10">
        <v>3.3</v>
      </c>
      <c r="C304" s="10" t="s">
        <v>23</v>
      </c>
      <c r="D304" s="3" t="s">
        <v>416</v>
      </c>
      <c r="E304" s="3" t="s">
        <v>417</v>
      </c>
      <c r="F304" s="3" t="s">
        <v>211</v>
      </c>
      <c r="G304" s="18" t="s">
        <v>878</v>
      </c>
      <c r="H304" s="18" t="s">
        <v>878</v>
      </c>
      <c r="I304" s="3"/>
      <c r="J304" s="18" t="s">
        <v>878</v>
      </c>
      <c r="K304" s="12">
        <v>1603.32</v>
      </c>
      <c r="L304" s="12">
        <v>256.52999999999997</v>
      </c>
      <c r="M304" s="12"/>
      <c r="N304" s="12"/>
      <c r="O304" s="12">
        <v>1859.85</v>
      </c>
      <c r="P304" s="3" t="s">
        <v>72</v>
      </c>
      <c r="Q304" s="3" t="s">
        <v>28</v>
      </c>
      <c r="R304" s="3">
        <v>11320</v>
      </c>
      <c r="S304" s="3" t="s">
        <v>29</v>
      </c>
    </row>
    <row r="305" spans="1:19" ht="15.75" thickBot="1" x14ac:dyDescent="0.3">
      <c r="A305" s="3" t="s">
        <v>104</v>
      </c>
      <c r="B305" s="10">
        <v>3.3</v>
      </c>
      <c r="C305" s="10" t="s">
        <v>23</v>
      </c>
      <c r="D305" s="3" t="s">
        <v>418</v>
      </c>
      <c r="E305" s="3" t="s">
        <v>419</v>
      </c>
      <c r="F305" s="3" t="s">
        <v>211</v>
      </c>
      <c r="G305" s="18" t="s">
        <v>878</v>
      </c>
      <c r="H305" s="18" t="s">
        <v>878</v>
      </c>
      <c r="I305" s="3"/>
      <c r="J305" s="18" t="s">
        <v>878</v>
      </c>
      <c r="K305" s="12">
        <v>1581.87</v>
      </c>
      <c r="L305" s="12">
        <v>253.1</v>
      </c>
      <c r="M305" s="12"/>
      <c r="N305" s="12"/>
      <c r="O305" s="12">
        <v>1834.97</v>
      </c>
      <c r="P305" s="3" t="s">
        <v>72</v>
      </c>
      <c r="Q305" s="3" t="s">
        <v>28</v>
      </c>
      <c r="R305" s="3">
        <v>11320</v>
      </c>
      <c r="S305" s="3" t="s">
        <v>29</v>
      </c>
    </row>
    <row r="306" spans="1:19" ht="16.5" thickBot="1" x14ac:dyDescent="0.3">
      <c r="A306" s="3"/>
      <c r="B306" s="10"/>
      <c r="C306" s="10"/>
      <c r="D306" s="3"/>
      <c r="E306" s="3"/>
      <c r="F306" s="3"/>
      <c r="G306" s="18" t="s">
        <v>878</v>
      </c>
      <c r="H306" s="18" t="s">
        <v>878</v>
      </c>
      <c r="I306" s="3"/>
      <c r="J306" s="55" t="s">
        <v>208</v>
      </c>
      <c r="K306" s="56">
        <f>SUM(K265:K305)</f>
        <v>67024.350000000006</v>
      </c>
      <c r="L306" s="56">
        <f>SUM(L265:L305)</f>
        <v>10723.9</v>
      </c>
      <c r="M306" s="56">
        <f t="shared" ref="M306:O306" si="20">SUM(M265:M305)</f>
        <v>0</v>
      </c>
      <c r="N306" s="56">
        <f t="shared" si="20"/>
        <v>0</v>
      </c>
      <c r="O306" s="56">
        <f t="shared" si="20"/>
        <v>77748.25</v>
      </c>
      <c r="P306" s="3"/>
      <c r="Q306" s="3"/>
      <c r="R306" s="3"/>
      <c r="S306" s="3"/>
    </row>
    <row r="307" spans="1:19" x14ac:dyDescent="0.25">
      <c r="A307" s="3"/>
      <c r="B307" s="10"/>
      <c r="C307" s="10"/>
      <c r="D307" s="3"/>
      <c r="E307" s="3"/>
      <c r="F307" s="3"/>
      <c r="G307" s="18" t="s">
        <v>878</v>
      </c>
      <c r="H307" s="18" t="s">
        <v>878</v>
      </c>
      <c r="I307" s="3"/>
      <c r="J307" s="3"/>
      <c r="K307" s="12"/>
      <c r="L307" s="12"/>
      <c r="M307" s="12"/>
      <c r="N307" s="12"/>
      <c r="O307" s="12"/>
      <c r="P307" s="3"/>
      <c r="Q307" s="3"/>
      <c r="R307" s="3"/>
      <c r="S307" s="3"/>
    </row>
    <row r="308" spans="1:19" x14ac:dyDescent="0.25">
      <c r="A308" s="18" t="s">
        <v>22</v>
      </c>
      <c r="B308" s="19">
        <v>4</v>
      </c>
      <c r="C308" s="19" t="s">
        <v>23</v>
      </c>
      <c r="D308" s="18" t="s">
        <v>420</v>
      </c>
      <c r="E308" s="18" t="s">
        <v>421</v>
      </c>
      <c r="F308" s="18" t="s">
        <v>211</v>
      </c>
      <c r="G308" s="18" t="s">
        <v>878</v>
      </c>
      <c r="H308" s="18" t="s">
        <v>878</v>
      </c>
      <c r="I308" s="3"/>
      <c r="J308" s="18" t="s">
        <v>878</v>
      </c>
      <c r="K308" s="20">
        <v>7387.07</v>
      </c>
      <c r="L308" s="20">
        <v>1181.93</v>
      </c>
      <c r="M308" s="20"/>
      <c r="N308" s="20"/>
      <c r="O308" s="20">
        <v>8569</v>
      </c>
      <c r="P308" s="18" t="s">
        <v>67</v>
      </c>
      <c r="Q308" s="18" t="s">
        <v>28</v>
      </c>
      <c r="R308" s="18">
        <v>55067</v>
      </c>
      <c r="S308" s="18" t="s">
        <v>29</v>
      </c>
    </row>
    <row r="309" spans="1:19" x14ac:dyDescent="0.25">
      <c r="A309" s="18" t="s">
        <v>22</v>
      </c>
      <c r="B309" s="19">
        <v>4</v>
      </c>
      <c r="C309" s="19" t="s">
        <v>23</v>
      </c>
      <c r="D309" s="18" t="s">
        <v>422</v>
      </c>
      <c r="E309" s="18" t="s">
        <v>423</v>
      </c>
      <c r="F309" s="18" t="s">
        <v>211</v>
      </c>
      <c r="G309" s="18" t="s">
        <v>878</v>
      </c>
      <c r="H309" s="18" t="s">
        <v>878</v>
      </c>
      <c r="I309" s="18"/>
      <c r="J309" s="18" t="s">
        <v>878</v>
      </c>
      <c r="K309" s="20">
        <v>16869.830000000002</v>
      </c>
      <c r="L309" s="20">
        <v>2699.17</v>
      </c>
      <c r="M309" s="20"/>
      <c r="N309" s="20"/>
      <c r="O309" s="20">
        <v>19569</v>
      </c>
      <c r="P309" s="18" t="s">
        <v>67</v>
      </c>
      <c r="Q309" s="18" t="s">
        <v>28</v>
      </c>
      <c r="R309" s="18">
        <v>55067</v>
      </c>
      <c r="S309" s="18" t="s">
        <v>29</v>
      </c>
    </row>
    <row r="310" spans="1:19" ht="15.75" thickBot="1" x14ac:dyDescent="0.3">
      <c r="A310" s="18" t="s">
        <v>22</v>
      </c>
      <c r="B310" s="19">
        <v>4</v>
      </c>
      <c r="C310" s="19" t="s">
        <v>23</v>
      </c>
      <c r="D310" s="18" t="s">
        <v>424</v>
      </c>
      <c r="E310" s="18" t="s">
        <v>425</v>
      </c>
      <c r="F310" s="18" t="s">
        <v>211</v>
      </c>
      <c r="G310" s="18" t="s">
        <v>878</v>
      </c>
      <c r="H310" s="18" t="s">
        <v>878</v>
      </c>
      <c r="I310" s="18"/>
      <c r="J310" s="18" t="s">
        <v>878</v>
      </c>
      <c r="K310" s="20">
        <v>7387.07</v>
      </c>
      <c r="L310" s="20">
        <v>1181.93</v>
      </c>
      <c r="M310" s="20"/>
      <c r="N310" s="20"/>
      <c r="O310" s="20">
        <v>8569</v>
      </c>
      <c r="P310" s="18" t="s">
        <v>67</v>
      </c>
      <c r="Q310" s="18" t="s">
        <v>28</v>
      </c>
      <c r="R310" s="18">
        <v>55067</v>
      </c>
      <c r="S310" s="18" t="s">
        <v>29</v>
      </c>
    </row>
    <row r="311" spans="1:19" ht="16.5" thickBot="1" x14ac:dyDescent="0.3">
      <c r="A311" s="3"/>
      <c r="B311" s="10"/>
      <c r="C311" s="10"/>
      <c r="D311" s="3"/>
      <c r="E311" s="3"/>
      <c r="F311" s="3"/>
      <c r="G311" s="18" t="s">
        <v>878</v>
      </c>
      <c r="H311" s="18" t="s">
        <v>878</v>
      </c>
      <c r="I311" s="3"/>
      <c r="J311" s="55" t="s">
        <v>208</v>
      </c>
      <c r="K311" s="56">
        <f>SUM(K308:K310)</f>
        <v>31643.97</v>
      </c>
      <c r="L311" s="56">
        <f>SUM(L308:L310)</f>
        <v>5063.0300000000007</v>
      </c>
      <c r="M311" s="56">
        <f t="shared" ref="M311:O311" si="21">SUM(M308:M310)</f>
        <v>0</v>
      </c>
      <c r="N311" s="56">
        <f t="shared" si="21"/>
        <v>0</v>
      </c>
      <c r="O311" s="56">
        <f t="shared" si="21"/>
        <v>36707</v>
      </c>
      <c r="P311" s="3"/>
      <c r="Q311" s="3"/>
      <c r="R311" s="3"/>
      <c r="S311" s="3"/>
    </row>
    <row r="312" spans="1:19" x14ac:dyDescent="0.25">
      <c r="A312" s="3"/>
      <c r="B312" s="10"/>
      <c r="C312" s="10"/>
      <c r="D312" s="3"/>
      <c r="E312" s="3"/>
      <c r="F312" s="3"/>
      <c r="G312" s="3"/>
      <c r="H312" s="3"/>
      <c r="I312" s="3"/>
      <c r="J312" s="3"/>
      <c r="K312" s="12"/>
      <c r="L312" s="12"/>
      <c r="M312" s="12"/>
      <c r="N312" s="12"/>
      <c r="O312" s="12"/>
      <c r="P312" s="3"/>
      <c r="Q312" s="3"/>
      <c r="R312" s="3"/>
      <c r="S312" s="3"/>
    </row>
    <row r="313" spans="1:19" x14ac:dyDescent="0.25">
      <c r="A313" s="18" t="s">
        <v>104</v>
      </c>
      <c r="B313" s="19">
        <v>3.3</v>
      </c>
      <c r="C313" s="19" t="s">
        <v>23</v>
      </c>
      <c r="D313" s="18" t="s">
        <v>426</v>
      </c>
      <c r="E313" s="18" t="s">
        <v>427</v>
      </c>
      <c r="F313" s="18" t="s">
        <v>169</v>
      </c>
      <c r="G313" s="18" t="s">
        <v>878</v>
      </c>
      <c r="H313" s="18" t="s">
        <v>878</v>
      </c>
      <c r="I313" s="18" t="s">
        <v>878</v>
      </c>
      <c r="J313" s="18" t="s">
        <v>878</v>
      </c>
      <c r="K313" s="20">
        <v>775.86</v>
      </c>
      <c r="L313" s="20">
        <v>124.14</v>
      </c>
      <c r="M313" s="20"/>
      <c r="N313" s="20"/>
      <c r="O313" s="20">
        <v>900</v>
      </c>
      <c r="P313" s="18" t="s">
        <v>72</v>
      </c>
      <c r="Q313" s="18" t="s">
        <v>28</v>
      </c>
      <c r="R313" s="18">
        <v>55635</v>
      </c>
      <c r="S313" s="18" t="s">
        <v>29</v>
      </c>
    </row>
    <row r="314" spans="1:19" x14ac:dyDescent="0.25">
      <c r="A314" s="18" t="s">
        <v>104</v>
      </c>
      <c r="B314" s="19">
        <v>3.3</v>
      </c>
      <c r="C314" s="19" t="s">
        <v>23</v>
      </c>
      <c r="D314" s="18" t="s">
        <v>428</v>
      </c>
      <c r="E314" s="18" t="s">
        <v>429</v>
      </c>
      <c r="F314" s="18" t="s">
        <v>169</v>
      </c>
      <c r="G314" s="18" t="s">
        <v>878</v>
      </c>
      <c r="H314" s="18" t="s">
        <v>878</v>
      </c>
      <c r="I314" s="18" t="s">
        <v>878</v>
      </c>
      <c r="J314" s="18" t="s">
        <v>878</v>
      </c>
      <c r="K314" s="20">
        <v>862.07</v>
      </c>
      <c r="L314" s="20">
        <v>137.93</v>
      </c>
      <c r="M314" s="20"/>
      <c r="N314" s="20"/>
      <c r="O314" s="20">
        <v>1000</v>
      </c>
      <c r="P314" s="18" t="s">
        <v>72</v>
      </c>
      <c r="Q314" s="18" t="s">
        <v>28</v>
      </c>
      <c r="R314" s="18">
        <v>55635</v>
      </c>
      <c r="S314" s="18" t="s">
        <v>29</v>
      </c>
    </row>
    <row r="315" spans="1:19" x14ac:dyDescent="0.25">
      <c r="A315" s="18" t="s">
        <v>104</v>
      </c>
      <c r="B315" s="19">
        <v>3.3</v>
      </c>
      <c r="C315" s="19" t="s">
        <v>23</v>
      </c>
      <c r="D315" s="18" t="s">
        <v>430</v>
      </c>
      <c r="E315" s="18" t="s">
        <v>431</v>
      </c>
      <c r="F315" s="18" t="s">
        <v>169</v>
      </c>
      <c r="G315" s="18" t="s">
        <v>878</v>
      </c>
      <c r="H315" s="18" t="s">
        <v>878</v>
      </c>
      <c r="I315" s="18" t="s">
        <v>878</v>
      </c>
      <c r="J315" s="18" t="s">
        <v>878</v>
      </c>
      <c r="K315" s="20">
        <v>689.66</v>
      </c>
      <c r="L315" s="20">
        <v>110.35</v>
      </c>
      <c r="M315" s="20"/>
      <c r="N315" s="20"/>
      <c r="O315" s="20">
        <v>800.01</v>
      </c>
      <c r="P315" s="18" t="s">
        <v>72</v>
      </c>
      <c r="Q315" s="18" t="s">
        <v>28</v>
      </c>
      <c r="R315" s="18">
        <v>55635</v>
      </c>
      <c r="S315" s="18" t="s">
        <v>29</v>
      </c>
    </row>
    <row r="316" spans="1:19" x14ac:dyDescent="0.25">
      <c r="A316" s="18" t="s">
        <v>104</v>
      </c>
      <c r="B316" s="19">
        <v>3.3</v>
      </c>
      <c r="C316" s="19" t="s">
        <v>23</v>
      </c>
      <c r="D316" s="18" t="s">
        <v>432</v>
      </c>
      <c r="E316" s="18" t="s">
        <v>433</v>
      </c>
      <c r="F316" s="18" t="s">
        <v>169</v>
      </c>
      <c r="G316" s="18" t="s">
        <v>878</v>
      </c>
      <c r="H316" s="18" t="s">
        <v>878</v>
      </c>
      <c r="I316" s="18" t="s">
        <v>878</v>
      </c>
      <c r="J316" s="18" t="s">
        <v>878</v>
      </c>
      <c r="K316" s="20">
        <v>517.24</v>
      </c>
      <c r="L316" s="20">
        <v>82.76</v>
      </c>
      <c r="M316" s="20"/>
      <c r="N316" s="20"/>
      <c r="O316" s="20">
        <v>600</v>
      </c>
      <c r="P316" s="18" t="s">
        <v>72</v>
      </c>
      <c r="Q316" s="18" t="s">
        <v>28</v>
      </c>
      <c r="R316" s="18">
        <v>55635</v>
      </c>
      <c r="S316" s="18" t="s">
        <v>29</v>
      </c>
    </row>
    <row r="317" spans="1:19" x14ac:dyDescent="0.25">
      <c r="A317" s="18" t="s">
        <v>104</v>
      </c>
      <c r="B317" s="19">
        <v>3.3</v>
      </c>
      <c r="C317" s="19" t="s">
        <v>23</v>
      </c>
      <c r="D317" s="18" t="s">
        <v>434</v>
      </c>
      <c r="E317" s="18" t="s">
        <v>435</v>
      </c>
      <c r="F317" s="18" t="s">
        <v>169</v>
      </c>
      <c r="G317" s="18" t="s">
        <v>878</v>
      </c>
      <c r="H317" s="18" t="s">
        <v>878</v>
      </c>
      <c r="I317" s="18" t="s">
        <v>878</v>
      </c>
      <c r="J317" s="18" t="s">
        <v>878</v>
      </c>
      <c r="K317" s="20">
        <v>775.86</v>
      </c>
      <c r="L317" s="20">
        <v>124.14</v>
      </c>
      <c r="M317" s="20"/>
      <c r="N317" s="20"/>
      <c r="O317" s="20">
        <v>900</v>
      </c>
      <c r="P317" s="18" t="s">
        <v>72</v>
      </c>
      <c r="Q317" s="18" t="s">
        <v>28</v>
      </c>
      <c r="R317" s="18">
        <v>55635</v>
      </c>
      <c r="S317" s="18" t="s">
        <v>29</v>
      </c>
    </row>
    <row r="318" spans="1:19" x14ac:dyDescent="0.25">
      <c r="A318" s="18" t="s">
        <v>104</v>
      </c>
      <c r="B318" s="19">
        <v>3.3</v>
      </c>
      <c r="C318" s="19" t="s">
        <v>23</v>
      </c>
      <c r="D318" s="18" t="s">
        <v>436</v>
      </c>
      <c r="E318" s="18" t="s">
        <v>437</v>
      </c>
      <c r="F318" s="18" t="s">
        <v>169</v>
      </c>
      <c r="G318" s="18" t="s">
        <v>878</v>
      </c>
      <c r="H318" s="18" t="s">
        <v>878</v>
      </c>
      <c r="I318" s="18" t="s">
        <v>878</v>
      </c>
      <c r="J318" s="18" t="s">
        <v>878</v>
      </c>
      <c r="K318" s="20">
        <v>689.66</v>
      </c>
      <c r="L318" s="20">
        <v>110.35</v>
      </c>
      <c r="M318" s="20"/>
      <c r="N318" s="20"/>
      <c r="O318" s="20">
        <v>800.01</v>
      </c>
      <c r="P318" s="18" t="s">
        <v>72</v>
      </c>
      <c r="Q318" s="18" t="s">
        <v>28</v>
      </c>
      <c r="R318" s="18">
        <v>55635</v>
      </c>
      <c r="S318" s="18" t="s">
        <v>29</v>
      </c>
    </row>
    <row r="319" spans="1:19" x14ac:dyDescent="0.25">
      <c r="A319" s="18" t="s">
        <v>104</v>
      </c>
      <c r="B319" s="19">
        <v>3.3</v>
      </c>
      <c r="C319" s="19" t="s">
        <v>23</v>
      </c>
      <c r="D319" s="18" t="s">
        <v>438</v>
      </c>
      <c r="E319" s="18" t="s">
        <v>439</v>
      </c>
      <c r="F319" s="18" t="s">
        <v>169</v>
      </c>
      <c r="G319" s="18" t="s">
        <v>878</v>
      </c>
      <c r="H319" s="18" t="s">
        <v>878</v>
      </c>
      <c r="I319" s="18" t="s">
        <v>878</v>
      </c>
      <c r="J319" s="18" t="s">
        <v>878</v>
      </c>
      <c r="K319" s="20">
        <v>775.86</v>
      </c>
      <c r="L319" s="20">
        <v>124.14</v>
      </c>
      <c r="M319" s="20"/>
      <c r="N319" s="20"/>
      <c r="O319" s="20">
        <v>900</v>
      </c>
      <c r="P319" s="18" t="s">
        <v>72</v>
      </c>
      <c r="Q319" s="18" t="s">
        <v>28</v>
      </c>
      <c r="R319" s="18">
        <v>55635</v>
      </c>
      <c r="S319" s="18" t="s">
        <v>29</v>
      </c>
    </row>
    <row r="320" spans="1:19" x14ac:dyDescent="0.25">
      <c r="A320" s="18" t="s">
        <v>104</v>
      </c>
      <c r="B320" s="19">
        <v>3.3</v>
      </c>
      <c r="C320" s="19" t="s">
        <v>23</v>
      </c>
      <c r="D320" s="18" t="s">
        <v>440</v>
      </c>
      <c r="E320" s="18" t="s">
        <v>441</v>
      </c>
      <c r="F320" s="18" t="s">
        <v>169</v>
      </c>
      <c r="G320" s="18" t="s">
        <v>878</v>
      </c>
      <c r="H320" s="18" t="s">
        <v>878</v>
      </c>
      <c r="I320" s="18" t="s">
        <v>878</v>
      </c>
      <c r="J320" s="18" t="s">
        <v>878</v>
      </c>
      <c r="K320" s="20">
        <v>862.07</v>
      </c>
      <c r="L320" s="20">
        <v>137.93</v>
      </c>
      <c r="M320" s="20"/>
      <c r="N320" s="20"/>
      <c r="O320" s="20">
        <v>1000</v>
      </c>
      <c r="P320" s="18" t="s">
        <v>72</v>
      </c>
      <c r="Q320" s="18" t="s">
        <v>28</v>
      </c>
      <c r="R320" s="18">
        <v>55635</v>
      </c>
      <c r="S320" s="18" t="s">
        <v>29</v>
      </c>
    </row>
    <row r="321" spans="1:19" x14ac:dyDescent="0.25">
      <c r="A321" s="18" t="s">
        <v>104</v>
      </c>
      <c r="B321" s="19">
        <v>3.3</v>
      </c>
      <c r="C321" s="19" t="s">
        <v>23</v>
      </c>
      <c r="D321" s="18" t="s">
        <v>442</v>
      </c>
      <c r="E321" s="18" t="s">
        <v>443</v>
      </c>
      <c r="F321" s="18" t="s">
        <v>169</v>
      </c>
      <c r="G321" s="18" t="s">
        <v>878</v>
      </c>
      <c r="H321" s="18" t="s">
        <v>878</v>
      </c>
      <c r="I321" s="18" t="s">
        <v>878</v>
      </c>
      <c r="J321" s="18" t="s">
        <v>878</v>
      </c>
      <c r="K321" s="20">
        <v>517.24</v>
      </c>
      <c r="L321" s="20">
        <v>82.76</v>
      </c>
      <c r="M321" s="20"/>
      <c r="N321" s="20"/>
      <c r="O321" s="20">
        <v>600</v>
      </c>
      <c r="P321" s="18" t="s">
        <v>72</v>
      </c>
      <c r="Q321" s="18" t="s">
        <v>28</v>
      </c>
      <c r="R321" s="18">
        <v>55635</v>
      </c>
      <c r="S321" s="18" t="s">
        <v>29</v>
      </c>
    </row>
    <row r="322" spans="1:19" x14ac:dyDescent="0.25">
      <c r="A322" s="18" t="s">
        <v>104</v>
      </c>
      <c r="B322" s="19">
        <v>3.3</v>
      </c>
      <c r="C322" s="19" t="s">
        <v>23</v>
      </c>
      <c r="D322" s="18" t="s">
        <v>444</v>
      </c>
      <c r="E322" s="18" t="s">
        <v>445</v>
      </c>
      <c r="F322" s="18" t="s">
        <v>169</v>
      </c>
      <c r="G322" s="18" t="s">
        <v>878</v>
      </c>
      <c r="H322" s="18" t="s">
        <v>878</v>
      </c>
      <c r="I322" s="18" t="s">
        <v>878</v>
      </c>
      <c r="J322" s="18" t="s">
        <v>878</v>
      </c>
      <c r="K322" s="20">
        <v>689.66</v>
      </c>
      <c r="L322" s="20">
        <v>110.35</v>
      </c>
      <c r="M322" s="20"/>
      <c r="N322" s="20"/>
      <c r="O322" s="20">
        <v>800.01</v>
      </c>
      <c r="P322" s="18" t="s">
        <v>72</v>
      </c>
      <c r="Q322" s="18" t="s">
        <v>28</v>
      </c>
      <c r="R322" s="18">
        <v>55635</v>
      </c>
      <c r="S322" s="18" t="s">
        <v>29</v>
      </c>
    </row>
    <row r="323" spans="1:19" x14ac:dyDescent="0.25">
      <c r="A323" s="18" t="s">
        <v>104</v>
      </c>
      <c r="B323" s="19">
        <v>3.3</v>
      </c>
      <c r="C323" s="19" t="s">
        <v>23</v>
      </c>
      <c r="D323" s="18" t="s">
        <v>446</v>
      </c>
      <c r="E323" s="18" t="s">
        <v>447</v>
      </c>
      <c r="F323" s="18" t="s">
        <v>169</v>
      </c>
      <c r="G323" s="18" t="s">
        <v>878</v>
      </c>
      <c r="H323" s="18" t="s">
        <v>878</v>
      </c>
      <c r="I323" s="18" t="s">
        <v>878</v>
      </c>
      <c r="J323" s="18" t="s">
        <v>878</v>
      </c>
      <c r="K323" s="20">
        <v>775.86</v>
      </c>
      <c r="L323" s="20">
        <v>124.14</v>
      </c>
      <c r="M323" s="20"/>
      <c r="N323" s="20"/>
      <c r="O323" s="20">
        <v>900</v>
      </c>
      <c r="P323" s="18" t="s">
        <v>72</v>
      </c>
      <c r="Q323" s="18" t="s">
        <v>28</v>
      </c>
      <c r="R323" s="18">
        <v>55635</v>
      </c>
      <c r="S323" s="18" t="s">
        <v>29</v>
      </c>
    </row>
    <row r="324" spans="1:19" ht="15.75" thickBot="1" x14ac:dyDescent="0.3">
      <c r="A324" s="18" t="s">
        <v>104</v>
      </c>
      <c r="B324" s="19">
        <v>3.3</v>
      </c>
      <c r="C324" s="19" t="s">
        <v>23</v>
      </c>
      <c r="D324" s="18" t="s">
        <v>448</v>
      </c>
      <c r="E324" s="18" t="s">
        <v>449</v>
      </c>
      <c r="F324" s="18" t="s">
        <v>169</v>
      </c>
      <c r="G324" s="18" t="s">
        <v>878</v>
      </c>
      <c r="H324" s="18" t="s">
        <v>878</v>
      </c>
      <c r="I324" s="18" t="s">
        <v>878</v>
      </c>
      <c r="J324" s="18" t="s">
        <v>878</v>
      </c>
      <c r="K324" s="20">
        <v>689.66</v>
      </c>
      <c r="L324" s="20">
        <v>110.35</v>
      </c>
      <c r="M324" s="20"/>
      <c r="N324" s="20"/>
      <c r="O324" s="20">
        <v>800.01</v>
      </c>
      <c r="P324" s="18" t="s">
        <v>72</v>
      </c>
      <c r="Q324" s="18" t="s">
        <v>28</v>
      </c>
      <c r="R324" s="18">
        <v>55635</v>
      </c>
      <c r="S324" s="18" t="s">
        <v>29</v>
      </c>
    </row>
    <row r="325" spans="1:19" ht="16.5" thickBot="1" x14ac:dyDescent="0.3">
      <c r="A325" s="3"/>
      <c r="B325" s="10"/>
      <c r="C325" s="10"/>
      <c r="D325" s="3"/>
      <c r="E325" s="3"/>
      <c r="F325" s="3"/>
      <c r="G325" s="3"/>
      <c r="H325" s="3"/>
      <c r="I325" s="3"/>
      <c r="J325" s="55" t="s">
        <v>208</v>
      </c>
      <c r="K325" s="56">
        <f>SUM(K313:K324)</f>
        <v>8620.6999999999989</v>
      </c>
      <c r="L325" s="56">
        <f>SUM(L313:L324)</f>
        <v>1379.34</v>
      </c>
      <c r="M325" s="56">
        <f t="shared" ref="M325:O325" si="22">SUM(M313:M324)</f>
        <v>0</v>
      </c>
      <c r="N325" s="56">
        <f t="shared" si="22"/>
        <v>0</v>
      </c>
      <c r="O325" s="56">
        <f t="shared" si="22"/>
        <v>10000.040000000001</v>
      </c>
      <c r="P325" s="3"/>
      <c r="Q325" s="3"/>
      <c r="R325" s="3"/>
      <c r="S325" s="3"/>
    </row>
    <row r="326" spans="1:19" x14ac:dyDescent="0.25">
      <c r="A326" s="3"/>
      <c r="B326" s="10"/>
      <c r="C326" s="10"/>
      <c r="D326" s="3"/>
      <c r="E326" s="3"/>
      <c r="F326" s="3"/>
      <c r="G326" s="3"/>
      <c r="H326" s="3"/>
      <c r="I326" s="3"/>
      <c r="J326" s="3"/>
      <c r="K326" s="12"/>
      <c r="L326" s="12"/>
      <c r="M326" s="12"/>
      <c r="N326" s="12"/>
      <c r="O326" s="12"/>
      <c r="P326" s="3"/>
      <c r="Q326" s="3"/>
      <c r="R326" s="3"/>
      <c r="S326" s="3"/>
    </row>
    <row r="327" spans="1:19" ht="15.75" thickBot="1" x14ac:dyDescent="0.3">
      <c r="A327" s="3" t="s">
        <v>22</v>
      </c>
      <c r="B327" s="10">
        <v>4</v>
      </c>
      <c r="C327" s="10" t="s">
        <v>23</v>
      </c>
      <c r="D327" s="3" t="s">
        <v>450</v>
      </c>
      <c r="E327" s="3" t="s">
        <v>451</v>
      </c>
      <c r="F327" s="3" t="s">
        <v>26</v>
      </c>
      <c r="G327" s="3" t="s">
        <v>452</v>
      </c>
      <c r="H327" s="3" t="s">
        <v>453</v>
      </c>
      <c r="I327" s="3"/>
      <c r="J327" s="18" t="s">
        <v>878</v>
      </c>
      <c r="K327" s="12">
        <v>1300</v>
      </c>
      <c r="L327" s="12">
        <v>208</v>
      </c>
      <c r="M327" s="12"/>
      <c r="N327" s="12"/>
      <c r="O327" s="12">
        <v>1508</v>
      </c>
      <c r="P327" s="3" t="s">
        <v>27</v>
      </c>
      <c r="Q327" s="3" t="s">
        <v>28</v>
      </c>
      <c r="R327" s="3">
        <v>6760</v>
      </c>
      <c r="S327" s="3" t="s">
        <v>29</v>
      </c>
    </row>
    <row r="328" spans="1:19" ht="16.5" thickBot="1" x14ac:dyDescent="0.3">
      <c r="A328" s="3"/>
      <c r="B328" s="10"/>
      <c r="C328" s="10"/>
      <c r="D328" s="3"/>
      <c r="E328" s="3"/>
      <c r="F328" s="3"/>
      <c r="G328" s="3"/>
      <c r="H328" s="3"/>
      <c r="I328" s="3"/>
      <c r="J328" s="55" t="s">
        <v>208</v>
      </c>
      <c r="K328" s="56">
        <f>SUM(K327)</f>
        <v>1300</v>
      </c>
      <c r="L328" s="56">
        <f>SUM(L327)</f>
        <v>208</v>
      </c>
      <c r="M328" s="56">
        <f t="shared" ref="M328:O328" si="23">SUM(M327)</f>
        <v>0</v>
      </c>
      <c r="N328" s="56">
        <f t="shared" si="23"/>
        <v>0</v>
      </c>
      <c r="O328" s="56">
        <f t="shared" si="23"/>
        <v>1508</v>
      </c>
      <c r="P328" s="3"/>
      <c r="Q328" s="3"/>
      <c r="R328" s="3"/>
      <c r="S328" s="3"/>
    </row>
    <row r="329" spans="1:19" x14ac:dyDescent="0.25">
      <c r="A329" s="3"/>
      <c r="B329" s="10"/>
      <c r="C329" s="10"/>
      <c r="D329" s="3"/>
      <c r="E329" s="3"/>
      <c r="F329" s="3"/>
      <c r="G329" s="3"/>
      <c r="H329" s="3"/>
      <c r="I329" s="3"/>
      <c r="J329" s="3"/>
      <c r="K329" s="12"/>
      <c r="L329" s="12"/>
      <c r="M329" s="12"/>
      <c r="N329" s="12"/>
      <c r="O329" s="12"/>
      <c r="P329" s="3"/>
      <c r="Q329" s="3"/>
      <c r="R329" s="3"/>
      <c r="S329" s="3"/>
    </row>
    <row r="330" spans="1:19" x14ac:dyDescent="0.25">
      <c r="A330" s="4" t="s">
        <v>22</v>
      </c>
      <c r="B330" s="58">
        <v>4</v>
      </c>
      <c r="C330" s="58" t="s">
        <v>23</v>
      </c>
      <c r="D330" s="4" t="s">
        <v>454</v>
      </c>
      <c r="E330" s="4" t="s">
        <v>455</v>
      </c>
      <c r="F330" s="4" t="s">
        <v>26</v>
      </c>
      <c r="G330" s="18" t="s">
        <v>878</v>
      </c>
      <c r="H330" s="18" t="s">
        <v>878</v>
      </c>
      <c r="I330" s="18" t="s">
        <v>878</v>
      </c>
      <c r="J330" s="18" t="s">
        <v>878</v>
      </c>
      <c r="K330" s="59">
        <v>1034.48</v>
      </c>
      <c r="L330" s="59">
        <v>165.52</v>
      </c>
      <c r="M330" s="59"/>
      <c r="N330" s="59"/>
      <c r="O330" s="59">
        <v>1200</v>
      </c>
      <c r="P330" s="4" t="s">
        <v>27</v>
      </c>
      <c r="Q330" s="4" t="s">
        <v>28</v>
      </c>
      <c r="R330" s="4">
        <v>8100</v>
      </c>
      <c r="S330" s="4" t="s">
        <v>29</v>
      </c>
    </row>
    <row r="331" spans="1:19" x14ac:dyDescent="0.25">
      <c r="A331" s="4" t="s">
        <v>104</v>
      </c>
      <c r="B331" s="58">
        <v>3.3</v>
      </c>
      <c r="C331" s="58" t="s">
        <v>23</v>
      </c>
      <c r="D331" s="4" t="s">
        <v>458</v>
      </c>
      <c r="E331" s="4" t="s">
        <v>459</v>
      </c>
      <c r="F331" s="4" t="s">
        <v>26</v>
      </c>
      <c r="G331" s="18" t="s">
        <v>878</v>
      </c>
      <c r="H331" s="18" t="s">
        <v>878</v>
      </c>
      <c r="I331" s="18" t="s">
        <v>878</v>
      </c>
      <c r="J331" s="18" t="s">
        <v>878</v>
      </c>
      <c r="K331" s="59">
        <v>1034.48</v>
      </c>
      <c r="L331" s="59">
        <v>165.52</v>
      </c>
      <c r="M331" s="59"/>
      <c r="N331" s="59"/>
      <c r="O331" s="59">
        <v>1200</v>
      </c>
      <c r="P331" s="4" t="s">
        <v>27</v>
      </c>
      <c r="Q331" s="4" t="s">
        <v>28</v>
      </c>
      <c r="R331" s="4">
        <v>8100</v>
      </c>
      <c r="S331" s="4" t="s">
        <v>29</v>
      </c>
    </row>
    <row r="332" spans="1:19" s="14" customFormat="1" x14ac:dyDescent="0.25">
      <c r="A332" s="4" t="s">
        <v>22</v>
      </c>
      <c r="B332" s="58">
        <v>4</v>
      </c>
      <c r="C332" s="58" t="s">
        <v>23</v>
      </c>
      <c r="D332" s="4" t="s">
        <v>460</v>
      </c>
      <c r="E332" s="4" t="s">
        <v>461</v>
      </c>
      <c r="F332" s="4" t="s">
        <v>26</v>
      </c>
      <c r="G332" s="18" t="s">
        <v>878</v>
      </c>
      <c r="H332" s="18" t="s">
        <v>878</v>
      </c>
      <c r="I332" s="18" t="s">
        <v>878</v>
      </c>
      <c r="J332" s="18" t="s">
        <v>878</v>
      </c>
      <c r="K332" s="59">
        <v>18000</v>
      </c>
      <c r="L332" s="59">
        <v>2880</v>
      </c>
      <c r="M332" s="59"/>
      <c r="N332" s="59"/>
      <c r="O332" s="59">
        <v>20880</v>
      </c>
      <c r="P332" s="4" t="s">
        <v>122</v>
      </c>
      <c r="Q332" s="4" t="s">
        <v>123</v>
      </c>
      <c r="R332" s="4">
        <v>8100</v>
      </c>
      <c r="S332" s="4" t="s">
        <v>29</v>
      </c>
    </row>
    <row r="333" spans="1:19" x14ac:dyDescent="0.25">
      <c r="A333" s="4" t="s">
        <v>22</v>
      </c>
      <c r="B333" s="58">
        <v>4</v>
      </c>
      <c r="C333" s="58" t="s">
        <v>23</v>
      </c>
      <c r="D333" s="4" t="s">
        <v>462</v>
      </c>
      <c r="E333" s="4" t="s">
        <v>463</v>
      </c>
      <c r="F333" s="4" t="s">
        <v>26</v>
      </c>
      <c r="G333" s="18" t="s">
        <v>878</v>
      </c>
      <c r="H333" s="18" t="s">
        <v>878</v>
      </c>
      <c r="I333" s="18" t="s">
        <v>878</v>
      </c>
      <c r="J333" s="18" t="s">
        <v>878</v>
      </c>
      <c r="K333" s="59">
        <v>1034.48</v>
      </c>
      <c r="L333" s="59">
        <v>165.52</v>
      </c>
      <c r="M333" s="59"/>
      <c r="N333" s="59"/>
      <c r="O333" s="59">
        <v>1200</v>
      </c>
      <c r="P333" s="4" t="s">
        <v>27</v>
      </c>
      <c r="Q333" s="4" t="s">
        <v>28</v>
      </c>
      <c r="R333" s="4">
        <v>8100</v>
      </c>
      <c r="S333" s="4" t="s">
        <v>29</v>
      </c>
    </row>
    <row r="334" spans="1:19" s="14" customFormat="1" x14ac:dyDescent="0.25">
      <c r="A334" s="4" t="s">
        <v>104</v>
      </c>
      <c r="B334" s="58">
        <v>3.3</v>
      </c>
      <c r="C334" s="58" t="s">
        <v>23</v>
      </c>
      <c r="D334" s="4" t="s">
        <v>464</v>
      </c>
      <c r="E334" s="4" t="s">
        <v>465</v>
      </c>
      <c r="F334" s="4" t="s">
        <v>26</v>
      </c>
      <c r="G334" s="18" t="s">
        <v>878</v>
      </c>
      <c r="H334" s="18" t="s">
        <v>878</v>
      </c>
      <c r="I334" s="18" t="s">
        <v>878</v>
      </c>
      <c r="J334" s="18" t="s">
        <v>878</v>
      </c>
      <c r="K334" s="59">
        <v>15000</v>
      </c>
      <c r="L334" s="59">
        <v>2400</v>
      </c>
      <c r="M334" s="59"/>
      <c r="N334" s="59"/>
      <c r="O334" s="59">
        <v>17400</v>
      </c>
      <c r="P334" s="4" t="s">
        <v>122</v>
      </c>
      <c r="Q334" s="4" t="s">
        <v>123</v>
      </c>
      <c r="R334" s="4">
        <v>8100</v>
      </c>
      <c r="S334" s="4" t="s">
        <v>29</v>
      </c>
    </row>
    <row r="335" spans="1:19" ht="15.75" thickBot="1" x14ac:dyDescent="0.3">
      <c r="A335" s="4" t="s">
        <v>104</v>
      </c>
      <c r="B335" s="58">
        <v>3.3</v>
      </c>
      <c r="C335" s="58" t="s">
        <v>23</v>
      </c>
      <c r="D335" s="4" t="s">
        <v>466</v>
      </c>
      <c r="E335" s="4" t="s">
        <v>467</v>
      </c>
      <c r="F335" s="4" t="s">
        <v>26</v>
      </c>
      <c r="G335" s="18" t="s">
        <v>878</v>
      </c>
      <c r="H335" s="18" t="s">
        <v>878</v>
      </c>
      <c r="I335" s="18" t="s">
        <v>878</v>
      </c>
      <c r="J335" s="18" t="s">
        <v>878</v>
      </c>
      <c r="K335" s="59">
        <v>1034.48</v>
      </c>
      <c r="L335" s="59">
        <v>165.52</v>
      </c>
      <c r="M335" s="59"/>
      <c r="N335" s="59"/>
      <c r="O335" s="59">
        <v>1200</v>
      </c>
      <c r="P335" s="4" t="s">
        <v>27</v>
      </c>
      <c r="Q335" s="4" t="s">
        <v>28</v>
      </c>
      <c r="R335" s="4">
        <v>8100</v>
      </c>
      <c r="S335" s="4" t="s">
        <v>29</v>
      </c>
    </row>
    <row r="336" spans="1:19" ht="16.5" thickBot="1" x14ac:dyDescent="0.3">
      <c r="A336" s="3"/>
      <c r="B336" s="10"/>
      <c r="C336" s="10"/>
      <c r="D336" s="3"/>
      <c r="E336" s="3"/>
      <c r="F336" s="3"/>
      <c r="G336" s="3"/>
      <c r="H336" s="3"/>
      <c r="I336" s="3"/>
      <c r="J336" s="62" t="s">
        <v>208</v>
      </c>
      <c r="K336" s="40">
        <f>SUM(K330:K335)</f>
        <v>37137.920000000006</v>
      </c>
      <c r="L336" s="40">
        <f>SUM(L330:L335)</f>
        <v>5942.08</v>
      </c>
      <c r="M336" s="40">
        <f t="shared" ref="M336:N336" si="24">SUM(M330:M335)</f>
        <v>0</v>
      </c>
      <c r="N336" s="40">
        <f t="shared" si="24"/>
        <v>0</v>
      </c>
      <c r="O336" s="40">
        <f>SUM(O330:O335)</f>
        <v>43080</v>
      </c>
      <c r="P336" s="3"/>
      <c r="Q336" s="3"/>
      <c r="R336" s="3"/>
      <c r="S336" s="3"/>
    </row>
    <row r="337" spans="1:19" ht="15.75" thickBot="1" x14ac:dyDescent="0.3">
      <c r="J337" s="14"/>
      <c r="K337" s="14"/>
      <c r="L337" s="14"/>
      <c r="M337" s="14"/>
      <c r="N337" s="14"/>
      <c r="O337" s="14"/>
    </row>
    <row r="338" spans="1:19" s="14" customFormat="1" ht="16.5" thickBot="1" x14ac:dyDescent="0.3">
      <c r="J338" s="55" t="s">
        <v>208</v>
      </c>
      <c r="K338" s="56">
        <f>+O338/1.16</f>
        <v>10172.413793103449</v>
      </c>
      <c r="L338" s="56">
        <f>+K338*0.16</f>
        <v>1627.5862068965519</v>
      </c>
      <c r="M338" s="56">
        <f t="shared" ref="M338:N338" si="25">+M335</f>
        <v>0</v>
      </c>
      <c r="N338" s="56">
        <f t="shared" si="25"/>
        <v>0</v>
      </c>
      <c r="O338" s="56">
        <f>+O335+O333+O331+O330+7000</f>
        <v>11800</v>
      </c>
    </row>
    <row r="339" spans="1:19" s="14" customFormat="1" x14ac:dyDescent="0.25"/>
    <row r="340" spans="1:19" s="14" customFormat="1" x14ac:dyDescent="0.25">
      <c r="A340" s="3" t="s">
        <v>22</v>
      </c>
      <c r="B340" s="10">
        <v>3.3</v>
      </c>
      <c r="C340" s="10" t="s">
        <v>23</v>
      </c>
      <c r="D340" s="3" t="s">
        <v>468</v>
      </c>
      <c r="E340" s="3" t="s">
        <v>469</v>
      </c>
      <c r="F340" s="3" t="s">
        <v>243</v>
      </c>
      <c r="G340" s="18" t="s">
        <v>878</v>
      </c>
      <c r="H340" s="18" t="s">
        <v>878</v>
      </c>
      <c r="I340" s="18" t="s">
        <v>878</v>
      </c>
      <c r="J340" s="18" t="s">
        <v>878</v>
      </c>
      <c r="K340" s="12">
        <v>310.33</v>
      </c>
      <c r="L340" s="12">
        <v>49.65</v>
      </c>
      <c r="M340" s="12"/>
      <c r="N340" s="12"/>
      <c r="O340" s="12">
        <v>359.98</v>
      </c>
      <c r="P340" s="3" t="s">
        <v>98</v>
      </c>
      <c r="Q340" s="3" t="s">
        <v>28</v>
      </c>
      <c r="R340" s="3">
        <v>54147</v>
      </c>
      <c r="S340" s="3" t="s">
        <v>29</v>
      </c>
    </row>
    <row r="341" spans="1:19" ht="15.75" thickBot="1" x14ac:dyDescent="0.3">
      <c r="A341" s="3" t="s">
        <v>104</v>
      </c>
      <c r="B341" s="10">
        <v>3.3</v>
      </c>
      <c r="C341" s="10" t="s">
        <v>23</v>
      </c>
      <c r="D341" s="3" t="s">
        <v>470</v>
      </c>
      <c r="E341" s="3" t="s">
        <v>471</v>
      </c>
      <c r="F341" s="3" t="s">
        <v>26</v>
      </c>
      <c r="G341" s="18" t="s">
        <v>878</v>
      </c>
      <c r="H341" s="18" t="s">
        <v>878</v>
      </c>
      <c r="I341" s="18" t="s">
        <v>878</v>
      </c>
      <c r="J341" s="18" t="s">
        <v>878</v>
      </c>
      <c r="K341" s="12">
        <v>215.51</v>
      </c>
      <c r="L341" s="12">
        <v>34.49</v>
      </c>
      <c r="M341" s="12"/>
      <c r="N341" s="12"/>
      <c r="O341" s="12">
        <v>250</v>
      </c>
      <c r="P341" s="3" t="s">
        <v>27</v>
      </c>
      <c r="Q341" s="3" t="s">
        <v>28</v>
      </c>
      <c r="R341" s="3">
        <v>64064</v>
      </c>
      <c r="S341" s="3" t="s">
        <v>29</v>
      </c>
    </row>
    <row r="342" spans="1:19" ht="16.5" thickBot="1" x14ac:dyDescent="0.3">
      <c r="J342" s="62" t="s">
        <v>208</v>
      </c>
      <c r="K342" s="40">
        <f>SUM(K340:K341)</f>
        <v>525.83999999999992</v>
      </c>
      <c r="L342" s="40">
        <f>SUM(L340:L341)</f>
        <v>84.14</v>
      </c>
      <c r="M342" s="40">
        <f t="shared" ref="M342:N342" si="26">SUM(M340:M341)</f>
        <v>0</v>
      </c>
      <c r="N342" s="40">
        <f t="shared" si="26"/>
        <v>0</v>
      </c>
      <c r="O342" s="40">
        <f>SUM(O340:O341)</f>
        <v>609.98</v>
      </c>
    </row>
    <row r="343" spans="1:19" x14ac:dyDescent="0.25">
      <c r="A343" s="3"/>
      <c r="B343" s="10"/>
      <c r="C343" s="10"/>
      <c r="D343" s="3"/>
      <c r="E343" s="3"/>
      <c r="F343" s="3"/>
      <c r="G343" s="3"/>
      <c r="H343" s="3"/>
      <c r="I343" s="3"/>
      <c r="J343" s="3"/>
      <c r="K343" s="12"/>
      <c r="L343" s="12"/>
      <c r="M343" s="12"/>
      <c r="N343" s="12"/>
      <c r="O343" s="12"/>
      <c r="P343" s="3"/>
      <c r="Q343" s="3"/>
      <c r="R343" s="3"/>
      <c r="S343" s="3"/>
    </row>
    <row r="344" spans="1:19" x14ac:dyDescent="0.25">
      <c r="A344" s="4" t="s">
        <v>22</v>
      </c>
      <c r="B344" s="58">
        <v>4</v>
      </c>
      <c r="C344" s="58" t="s">
        <v>23</v>
      </c>
      <c r="D344" s="4" t="s">
        <v>472</v>
      </c>
      <c r="E344" s="4" t="s">
        <v>473</v>
      </c>
      <c r="F344" s="4" t="s">
        <v>26</v>
      </c>
      <c r="G344" s="4" t="s">
        <v>474</v>
      </c>
      <c r="H344" s="4" t="s">
        <v>475</v>
      </c>
      <c r="I344" s="4"/>
      <c r="J344" s="18" t="s">
        <v>878</v>
      </c>
      <c r="K344" s="59">
        <v>193.3</v>
      </c>
      <c r="L344" s="59">
        <v>30.92</v>
      </c>
      <c r="M344" s="59"/>
      <c r="N344" s="59"/>
      <c r="O344" s="59">
        <v>224.22</v>
      </c>
      <c r="P344" s="4" t="s">
        <v>122</v>
      </c>
      <c r="Q344" s="4" t="s">
        <v>123</v>
      </c>
      <c r="R344" s="4">
        <v>4519</v>
      </c>
      <c r="S344" s="4" t="s">
        <v>35</v>
      </c>
    </row>
    <row r="345" spans="1:19" x14ac:dyDescent="0.25">
      <c r="A345" s="4" t="s">
        <v>22</v>
      </c>
      <c r="B345" s="58">
        <v>4</v>
      </c>
      <c r="C345" s="58" t="s">
        <v>23</v>
      </c>
      <c r="D345" s="4" t="s">
        <v>476</v>
      </c>
      <c r="E345" s="4" t="s">
        <v>477</v>
      </c>
      <c r="F345" s="4" t="s">
        <v>26</v>
      </c>
      <c r="G345" s="18" t="s">
        <v>878</v>
      </c>
      <c r="H345" s="18" t="s">
        <v>878</v>
      </c>
      <c r="I345" s="4"/>
      <c r="J345" s="18" t="s">
        <v>878</v>
      </c>
      <c r="K345" s="59">
        <v>186.17</v>
      </c>
      <c r="L345" s="59">
        <v>29.78</v>
      </c>
      <c r="M345" s="59"/>
      <c r="N345" s="59"/>
      <c r="O345" s="59">
        <v>215.95</v>
      </c>
      <c r="P345" s="4" t="s">
        <v>122</v>
      </c>
      <c r="Q345" s="4" t="s">
        <v>123</v>
      </c>
      <c r="R345" s="4">
        <v>4519</v>
      </c>
      <c r="S345" s="4" t="s">
        <v>29</v>
      </c>
    </row>
    <row r="346" spans="1:19" x14ac:dyDescent="0.25">
      <c r="A346" s="4" t="s">
        <v>22</v>
      </c>
      <c r="B346" s="58">
        <v>4</v>
      </c>
      <c r="C346" s="58" t="s">
        <v>23</v>
      </c>
      <c r="D346" s="4" t="s">
        <v>478</v>
      </c>
      <c r="E346" s="4" t="s">
        <v>479</v>
      </c>
      <c r="F346" s="4" t="s">
        <v>26</v>
      </c>
      <c r="G346" s="4" t="s">
        <v>878</v>
      </c>
      <c r="H346" s="4" t="s">
        <v>878</v>
      </c>
      <c r="I346" s="4"/>
      <c r="J346" s="18" t="s">
        <v>878</v>
      </c>
      <c r="K346" s="59">
        <v>183.06</v>
      </c>
      <c r="L346" s="59">
        <v>29.28</v>
      </c>
      <c r="M346" s="59"/>
      <c r="N346" s="59"/>
      <c r="O346" s="59">
        <v>212.34</v>
      </c>
      <c r="P346" s="4" t="s">
        <v>122</v>
      </c>
      <c r="Q346" s="4" t="s">
        <v>123</v>
      </c>
      <c r="R346" s="4">
        <v>4519</v>
      </c>
      <c r="S346" s="4" t="s">
        <v>35</v>
      </c>
    </row>
    <row r="347" spans="1:19" x14ac:dyDescent="0.25">
      <c r="A347" s="4" t="s">
        <v>22</v>
      </c>
      <c r="B347" s="58">
        <v>4</v>
      </c>
      <c r="C347" s="58" t="s">
        <v>23</v>
      </c>
      <c r="D347" s="4" t="s">
        <v>480</v>
      </c>
      <c r="E347" s="4" t="s">
        <v>477</v>
      </c>
      <c r="F347" s="4" t="s">
        <v>26</v>
      </c>
      <c r="G347" s="4" t="s">
        <v>878</v>
      </c>
      <c r="H347" s="4" t="s">
        <v>878</v>
      </c>
      <c r="I347" s="4"/>
      <c r="J347" s="18" t="s">
        <v>878</v>
      </c>
      <c r="K347" s="59">
        <v>463.54</v>
      </c>
      <c r="L347" s="59">
        <v>74.16</v>
      </c>
      <c r="M347" s="59"/>
      <c r="N347" s="59"/>
      <c r="O347" s="59">
        <v>537.70000000000005</v>
      </c>
      <c r="P347" s="4" t="s">
        <v>122</v>
      </c>
      <c r="Q347" s="4" t="s">
        <v>123</v>
      </c>
      <c r="R347" s="4">
        <v>4519</v>
      </c>
      <c r="S347" s="4" t="s">
        <v>29</v>
      </c>
    </row>
    <row r="348" spans="1:19" x14ac:dyDescent="0.25">
      <c r="A348" s="4" t="s">
        <v>22</v>
      </c>
      <c r="B348" s="58">
        <v>4</v>
      </c>
      <c r="C348" s="58" t="s">
        <v>23</v>
      </c>
      <c r="D348" s="4" t="s">
        <v>483</v>
      </c>
      <c r="E348" s="4" t="s">
        <v>477</v>
      </c>
      <c r="F348" s="4" t="s">
        <v>26</v>
      </c>
      <c r="G348" s="4" t="s">
        <v>878</v>
      </c>
      <c r="H348" s="4" t="s">
        <v>878</v>
      </c>
      <c r="I348" s="4"/>
      <c r="J348" s="18" t="s">
        <v>878</v>
      </c>
      <c r="K348" s="59">
        <v>768.38</v>
      </c>
      <c r="L348" s="59">
        <v>122.94</v>
      </c>
      <c r="M348" s="59"/>
      <c r="N348" s="59"/>
      <c r="O348" s="59">
        <v>891.32</v>
      </c>
      <c r="P348" s="4" t="s">
        <v>122</v>
      </c>
      <c r="Q348" s="4" t="s">
        <v>123</v>
      </c>
      <c r="R348" s="4">
        <v>4519</v>
      </c>
      <c r="S348" s="4" t="s">
        <v>29</v>
      </c>
    </row>
    <row r="349" spans="1:19" s="14" customFormat="1" x14ac:dyDescent="0.25">
      <c r="A349" s="4" t="s">
        <v>22</v>
      </c>
      <c r="B349" s="58">
        <v>4</v>
      </c>
      <c r="C349" s="58" t="s">
        <v>23</v>
      </c>
      <c r="D349" s="4" t="s">
        <v>484</v>
      </c>
      <c r="E349" s="4" t="s">
        <v>485</v>
      </c>
      <c r="F349" s="4" t="s">
        <v>26</v>
      </c>
      <c r="G349" s="4" t="s">
        <v>878</v>
      </c>
      <c r="H349" s="4" t="s">
        <v>878</v>
      </c>
      <c r="I349" s="4"/>
      <c r="J349" s="18" t="s">
        <v>878</v>
      </c>
      <c r="K349" s="59">
        <v>358.14</v>
      </c>
      <c r="L349" s="59">
        <v>57.3</v>
      </c>
      <c r="M349" s="59"/>
      <c r="N349" s="59"/>
      <c r="O349" s="59">
        <v>415.44</v>
      </c>
      <c r="P349" s="4" t="s">
        <v>122</v>
      </c>
      <c r="Q349" s="4" t="s">
        <v>123</v>
      </c>
      <c r="R349" s="4">
        <v>4519</v>
      </c>
      <c r="S349" s="4" t="s">
        <v>35</v>
      </c>
    </row>
    <row r="350" spans="1:19" s="14" customFormat="1" x14ac:dyDescent="0.25">
      <c r="A350" s="4" t="s">
        <v>22</v>
      </c>
      <c r="B350" s="58">
        <v>4</v>
      </c>
      <c r="C350" s="58" t="s">
        <v>23</v>
      </c>
      <c r="D350" s="4" t="s">
        <v>486</v>
      </c>
      <c r="E350" s="4" t="s">
        <v>485</v>
      </c>
      <c r="F350" s="4" t="s">
        <v>26</v>
      </c>
      <c r="G350" s="4" t="s">
        <v>878</v>
      </c>
      <c r="H350" s="4" t="s">
        <v>878</v>
      </c>
      <c r="I350" s="4"/>
      <c r="J350" s="18" t="s">
        <v>878</v>
      </c>
      <c r="K350" s="59">
        <v>133.01</v>
      </c>
      <c r="L350" s="59">
        <v>21.28</v>
      </c>
      <c r="M350" s="59"/>
      <c r="N350" s="59"/>
      <c r="O350" s="59">
        <v>154.29</v>
      </c>
      <c r="P350" s="4" t="s">
        <v>122</v>
      </c>
      <c r="Q350" s="4" t="s">
        <v>123</v>
      </c>
      <c r="R350" s="4">
        <v>4519</v>
      </c>
      <c r="S350" s="4" t="s">
        <v>35</v>
      </c>
    </row>
    <row r="351" spans="1:19" s="14" customFormat="1" x14ac:dyDescent="0.25">
      <c r="A351" s="4" t="s">
        <v>22</v>
      </c>
      <c r="B351" s="58">
        <v>4</v>
      </c>
      <c r="C351" s="58" t="s">
        <v>23</v>
      </c>
      <c r="D351" s="4" t="s">
        <v>487</v>
      </c>
      <c r="E351" s="4" t="s">
        <v>488</v>
      </c>
      <c r="F351" s="4" t="s">
        <v>26</v>
      </c>
      <c r="G351" s="4" t="s">
        <v>878</v>
      </c>
      <c r="H351" s="4" t="s">
        <v>878</v>
      </c>
      <c r="I351" s="4"/>
      <c r="J351" s="18" t="s">
        <v>878</v>
      </c>
      <c r="K351" s="59">
        <v>222.01</v>
      </c>
      <c r="L351" s="59">
        <v>35.520000000000003</v>
      </c>
      <c r="M351" s="59"/>
      <c r="N351" s="59"/>
      <c r="O351" s="59">
        <v>257.52999999999997</v>
      </c>
      <c r="P351" s="4" t="s">
        <v>122</v>
      </c>
      <c r="Q351" s="4" t="s">
        <v>123</v>
      </c>
      <c r="R351" s="4">
        <v>4519</v>
      </c>
      <c r="S351" s="4" t="s">
        <v>35</v>
      </c>
    </row>
    <row r="352" spans="1:19" s="14" customFormat="1" x14ac:dyDescent="0.25">
      <c r="A352" s="4" t="s">
        <v>22</v>
      </c>
      <c r="B352" s="58">
        <v>4</v>
      </c>
      <c r="C352" s="58" t="s">
        <v>23</v>
      </c>
      <c r="D352" s="4" t="s">
        <v>489</v>
      </c>
      <c r="E352" s="4" t="s">
        <v>488</v>
      </c>
      <c r="F352" s="4" t="s">
        <v>26</v>
      </c>
      <c r="G352" s="4" t="s">
        <v>878</v>
      </c>
      <c r="H352" s="4" t="s">
        <v>878</v>
      </c>
      <c r="I352" s="4"/>
      <c r="J352" s="18" t="s">
        <v>878</v>
      </c>
      <c r="K352" s="59">
        <v>463.89</v>
      </c>
      <c r="L352" s="59">
        <v>74.22</v>
      </c>
      <c r="M352" s="59"/>
      <c r="N352" s="59"/>
      <c r="O352" s="59">
        <v>538.11</v>
      </c>
      <c r="P352" s="4" t="s">
        <v>122</v>
      </c>
      <c r="Q352" s="4" t="s">
        <v>123</v>
      </c>
      <c r="R352" s="4">
        <v>4519</v>
      </c>
      <c r="S352" s="4" t="s">
        <v>35</v>
      </c>
    </row>
    <row r="353" spans="1:19" s="14" customFormat="1" x14ac:dyDescent="0.25">
      <c r="A353" s="4" t="s">
        <v>22</v>
      </c>
      <c r="B353" s="58">
        <v>4</v>
      </c>
      <c r="C353" s="58" t="s">
        <v>23</v>
      </c>
      <c r="D353" s="4" t="s">
        <v>490</v>
      </c>
      <c r="E353" s="4" t="s">
        <v>477</v>
      </c>
      <c r="F353" s="4" t="s">
        <v>26</v>
      </c>
      <c r="G353" s="4" t="s">
        <v>878</v>
      </c>
      <c r="H353" s="4" t="s">
        <v>878</v>
      </c>
      <c r="I353" s="4"/>
      <c r="J353" s="18" t="s">
        <v>878</v>
      </c>
      <c r="K353" s="59">
        <v>99.42</v>
      </c>
      <c r="L353" s="59">
        <v>15.9</v>
      </c>
      <c r="M353" s="59"/>
      <c r="N353" s="59"/>
      <c r="O353" s="59">
        <v>115.32</v>
      </c>
      <c r="P353" s="4" t="s">
        <v>122</v>
      </c>
      <c r="Q353" s="4" t="s">
        <v>123</v>
      </c>
      <c r="R353" s="4">
        <v>4519</v>
      </c>
      <c r="S353" s="4" t="s">
        <v>29</v>
      </c>
    </row>
    <row r="354" spans="1:19" s="14" customFormat="1" ht="15.75" thickBot="1" x14ac:dyDescent="0.3">
      <c r="A354" s="4"/>
      <c r="B354" s="58"/>
      <c r="C354" s="58"/>
      <c r="D354" s="4"/>
      <c r="E354" s="4"/>
      <c r="F354" s="4"/>
      <c r="G354" s="4"/>
      <c r="H354" s="4"/>
      <c r="I354" s="4"/>
      <c r="J354" s="4" t="s">
        <v>491</v>
      </c>
      <c r="K354" s="59">
        <f>+O354/1.16</f>
        <v>-281.50862068965517</v>
      </c>
      <c r="L354" s="59">
        <f>+K354*0.16</f>
        <v>-45.04137931034483</v>
      </c>
      <c r="M354" s="59"/>
      <c r="N354" s="59"/>
      <c r="O354" s="59">
        <v>-326.55</v>
      </c>
      <c r="P354" s="4"/>
      <c r="Q354" s="4"/>
      <c r="R354" s="4"/>
      <c r="S354" s="4"/>
    </row>
    <row r="355" spans="1:19" s="14" customFormat="1" ht="16.5" thickBot="1" x14ac:dyDescent="0.3">
      <c r="A355" s="4"/>
      <c r="B355" s="58"/>
      <c r="C355" s="58"/>
      <c r="D355" s="4"/>
      <c r="E355" s="4"/>
      <c r="F355" s="4"/>
      <c r="G355" s="4"/>
      <c r="H355" s="4"/>
      <c r="I355" s="4"/>
      <c r="J355" s="62" t="s">
        <v>208</v>
      </c>
      <c r="K355" s="63">
        <f>SUM(K344:K354)</f>
        <v>2789.4113793103443</v>
      </c>
      <c r="L355" s="63">
        <f t="shared" ref="L355:O355" si="27">SUM(L344:L354)</f>
        <v>446.25862068965512</v>
      </c>
      <c r="M355" s="63">
        <f t="shared" si="27"/>
        <v>0</v>
      </c>
      <c r="N355" s="63">
        <f t="shared" si="27"/>
        <v>0</v>
      </c>
      <c r="O355" s="63">
        <f t="shared" si="27"/>
        <v>3235.67</v>
      </c>
      <c r="P355" s="4"/>
      <c r="Q355" s="4"/>
      <c r="R355" s="4"/>
      <c r="S355" s="4"/>
    </row>
    <row r="356" spans="1:19" s="14" customFormat="1" ht="15.75" thickBot="1" x14ac:dyDescent="0.3">
      <c r="J356"/>
      <c r="K356"/>
      <c r="L356"/>
      <c r="M356"/>
      <c r="N356"/>
      <c r="O356"/>
    </row>
    <row r="357" spans="1:19" s="14" customFormat="1" ht="16.5" thickBot="1" x14ac:dyDescent="0.3">
      <c r="J357" s="31" t="s">
        <v>146</v>
      </c>
      <c r="K357" s="64">
        <f>+O357/1.16</f>
        <v>706.0344827586207</v>
      </c>
      <c r="L357" s="65">
        <f>+K357*0.16</f>
        <v>112.96551724137932</v>
      </c>
      <c r="M357" s="66"/>
      <c r="N357" s="66"/>
      <c r="O357" s="65">
        <v>819</v>
      </c>
    </row>
    <row r="358" spans="1:19" s="14" customFormat="1" ht="16.5" thickBot="1" x14ac:dyDescent="0.3">
      <c r="A358" s="21"/>
      <c r="B358" s="60"/>
      <c r="C358" s="60"/>
      <c r="D358" s="21"/>
      <c r="E358" s="21"/>
      <c r="F358" s="21"/>
      <c r="G358" s="21"/>
      <c r="H358" s="21"/>
      <c r="I358" s="21"/>
      <c r="J358" s="62" t="s">
        <v>147</v>
      </c>
      <c r="K358" s="67">
        <f t="shared" ref="K358:N358" si="28">+K355-K357</f>
        <v>2083.3768965517238</v>
      </c>
      <c r="L358" s="68">
        <f t="shared" si="28"/>
        <v>333.29310344827582</v>
      </c>
      <c r="M358" s="68">
        <f t="shared" si="28"/>
        <v>0</v>
      </c>
      <c r="N358" s="68">
        <f t="shared" si="28"/>
        <v>0</v>
      </c>
      <c r="O358" s="68">
        <f>+O355-O357</f>
        <v>2416.67</v>
      </c>
      <c r="P358" s="21"/>
      <c r="Q358" s="21"/>
      <c r="R358" s="21"/>
      <c r="S358" s="21"/>
    </row>
    <row r="359" spans="1:19" s="14" customFormat="1" x14ac:dyDescent="0.25">
      <c r="A359" s="21"/>
      <c r="B359" s="60"/>
      <c r="C359" s="60"/>
      <c r="D359" s="21"/>
      <c r="E359" s="21"/>
      <c r="F359" s="21"/>
      <c r="G359" s="21"/>
      <c r="H359" s="21"/>
      <c r="I359" s="21"/>
      <c r="J359" s="21"/>
      <c r="K359" s="69"/>
      <c r="L359" s="69"/>
      <c r="M359" s="69"/>
      <c r="N359" s="69"/>
      <c r="O359" s="69"/>
      <c r="P359" s="21"/>
      <c r="Q359" s="21"/>
      <c r="R359" s="21"/>
      <c r="S359" s="21"/>
    </row>
    <row r="360" spans="1:19" s="14" customFormat="1" x14ac:dyDescent="0.25">
      <c r="A360" s="18" t="s">
        <v>22</v>
      </c>
      <c r="B360" s="19">
        <v>4</v>
      </c>
      <c r="C360" s="19" t="s">
        <v>23</v>
      </c>
      <c r="D360" s="18" t="s">
        <v>492</v>
      </c>
      <c r="E360" s="18" t="s">
        <v>493</v>
      </c>
      <c r="F360" s="18" t="s">
        <v>26</v>
      </c>
      <c r="G360" s="18" t="s">
        <v>878</v>
      </c>
      <c r="H360" s="18" t="s">
        <v>878</v>
      </c>
      <c r="I360" s="18"/>
      <c r="J360" s="18" t="s">
        <v>878</v>
      </c>
      <c r="K360" s="20">
        <v>715.33</v>
      </c>
      <c r="L360" s="20">
        <v>6.9</v>
      </c>
      <c r="M360" s="20"/>
      <c r="N360" s="20"/>
      <c r="O360" s="20">
        <v>776</v>
      </c>
      <c r="P360" s="18" t="s">
        <v>67</v>
      </c>
      <c r="Q360" s="18" t="s">
        <v>28</v>
      </c>
      <c r="R360" s="18">
        <v>55749</v>
      </c>
      <c r="S360" s="18" t="s">
        <v>29</v>
      </c>
    </row>
    <row r="361" spans="1:19" x14ac:dyDescent="0.25">
      <c r="A361" s="18" t="s">
        <v>22</v>
      </c>
      <c r="B361" s="19">
        <v>4</v>
      </c>
      <c r="C361" s="19" t="s">
        <v>23</v>
      </c>
      <c r="D361" s="18" t="s">
        <v>494</v>
      </c>
      <c r="E361" s="18" t="s">
        <v>495</v>
      </c>
      <c r="F361" s="18" t="s">
        <v>26</v>
      </c>
      <c r="G361" s="18" t="s">
        <v>878</v>
      </c>
      <c r="H361" s="18" t="s">
        <v>878</v>
      </c>
      <c r="I361" s="18"/>
      <c r="J361" s="18" t="s">
        <v>878</v>
      </c>
      <c r="K361" s="20">
        <v>349.57</v>
      </c>
      <c r="L361" s="20">
        <v>55.93</v>
      </c>
      <c r="M361" s="20"/>
      <c r="N361" s="20"/>
      <c r="O361" s="20">
        <v>405.5</v>
      </c>
      <c r="P361" s="18" t="s">
        <v>67</v>
      </c>
      <c r="Q361" s="18" t="s">
        <v>28</v>
      </c>
      <c r="R361" s="18">
        <v>55766</v>
      </c>
      <c r="S361" s="18" t="s">
        <v>29</v>
      </c>
    </row>
    <row r="362" spans="1:19" x14ac:dyDescent="0.25">
      <c r="A362" s="18" t="s">
        <v>22</v>
      </c>
      <c r="B362" s="19">
        <v>4</v>
      </c>
      <c r="C362" s="19" t="s">
        <v>23</v>
      </c>
      <c r="D362" s="18" t="s">
        <v>496</v>
      </c>
      <c r="E362" s="18" t="s">
        <v>497</v>
      </c>
      <c r="F362" s="18" t="s">
        <v>26</v>
      </c>
      <c r="G362" s="18" t="s">
        <v>878</v>
      </c>
      <c r="H362" s="18" t="s">
        <v>878</v>
      </c>
      <c r="I362" s="18"/>
      <c r="J362" s="18" t="s">
        <v>878</v>
      </c>
      <c r="K362" s="20">
        <v>709.49</v>
      </c>
      <c r="L362" s="20">
        <v>113.51</v>
      </c>
      <c r="M362" s="20"/>
      <c r="N362" s="20"/>
      <c r="O362" s="20">
        <v>823</v>
      </c>
      <c r="P362" s="18" t="s">
        <v>67</v>
      </c>
      <c r="Q362" s="18" t="s">
        <v>28</v>
      </c>
      <c r="R362" s="18">
        <v>55766</v>
      </c>
      <c r="S362" s="18" t="s">
        <v>29</v>
      </c>
    </row>
    <row r="363" spans="1:19" ht="15.75" thickBot="1" x14ac:dyDescent="0.3">
      <c r="A363" s="18" t="s">
        <v>104</v>
      </c>
      <c r="B363" s="19">
        <v>3.3</v>
      </c>
      <c r="C363" s="19" t="s">
        <v>23</v>
      </c>
      <c r="D363" s="18" t="s">
        <v>498</v>
      </c>
      <c r="E363" s="18" t="s">
        <v>499</v>
      </c>
      <c r="F363" s="18" t="s">
        <v>169</v>
      </c>
      <c r="G363" s="18" t="s">
        <v>878</v>
      </c>
      <c r="H363" s="18" t="s">
        <v>878</v>
      </c>
      <c r="I363" s="18"/>
      <c r="J363" s="18" t="s">
        <v>878</v>
      </c>
      <c r="K363" s="20">
        <v>7387.07</v>
      </c>
      <c r="L363" s="20">
        <v>1181.93</v>
      </c>
      <c r="M363" s="20"/>
      <c r="N363" s="20"/>
      <c r="O363" s="20">
        <v>8569</v>
      </c>
      <c r="P363" s="18" t="s">
        <v>67</v>
      </c>
      <c r="Q363" s="18" t="s">
        <v>28</v>
      </c>
      <c r="R363" s="18">
        <v>55770</v>
      </c>
      <c r="S363" s="18" t="s">
        <v>29</v>
      </c>
    </row>
    <row r="364" spans="1:19" ht="16.5" thickBot="1" x14ac:dyDescent="0.3">
      <c r="J364" s="62" t="s">
        <v>208</v>
      </c>
      <c r="K364" s="40">
        <f>SUM(K360:K363)</f>
        <v>9161.4599999999991</v>
      </c>
      <c r="L364" s="40">
        <f>SUM(L360:L363)</f>
        <v>1358.27</v>
      </c>
      <c r="M364" s="40">
        <f t="shared" ref="M364:N364" si="29">SUM(M360:M363)</f>
        <v>0</v>
      </c>
      <c r="N364" s="40">
        <f t="shared" si="29"/>
        <v>0</v>
      </c>
      <c r="O364" s="40">
        <f>SUM(O360:O363)</f>
        <v>10573.5</v>
      </c>
    </row>
    <row r="366" spans="1:19" ht="16.5" thickBot="1" x14ac:dyDescent="0.3">
      <c r="I366" s="70" t="s">
        <v>500</v>
      </c>
      <c r="J366" s="18" t="s">
        <v>878</v>
      </c>
      <c r="K366" s="71">
        <f>+O366</f>
        <v>11376</v>
      </c>
      <c r="L366" s="72"/>
      <c r="M366" s="72"/>
      <c r="N366" s="59">
        <v>0</v>
      </c>
      <c r="O366" s="59">
        <v>11376</v>
      </c>
    </row>
    <row r="367" spans="1:19" ht="16.5" thickBot="1" x14ac:dyDescent="0.3">
      <c r="I367" s="73"/>
      <c r="J367" s="62" t="s">
        <v>208</v>
      </c>
      <c r="K367" s="63">
        <f>SUM(K366)</f>
        <v>11376</v>
      </c>
      <c r="L367" s="63">
        <f t="shared" ref="L367:O367" si="30">SUM(L366)</f>
        <v>0</v>
      </c>
      <c r="M367" s="63">
        <f t="shared" si="30"/>
        <v>0</v>
      </c>
      <c r="N367" s="63">
        <f t="shared" si="30"/>
        <v>0</v>
      </c>
      <c r="O367" s="63">
        <f t="shared" si="30"/>
        <v>11376</v>
      </c>
    </row>
    <row r="369" spans="1:25" ht="15.75" thickBot="1" x14ac:dyDescent="0.3"/>
    <row r="370" spans="1:25" ht="16.5" thickBot="1" x14ac:dyDescent="0.3">
      <c r="J370" s="22" t="s">
        <v>208</v>
      </c>
      <c r="K370" s="74">
        <f>+K364+K358+K357+K342+K338+K328+K325+K311+K306+K263+K258+K249+K246+K241+K233+K225+K214+K211+K200+K196+K191+K187+K180+K177+K172</f>
        <v>219202.33517241376</v>
      </c>
      <c r="L370" s="74">
        <f>+L364+L358+L357+L342+L338+L328+L325+L311+L306+L263+L258+L249+L246+L241+L233+L225+L214+L211+L200+L196+L191+L187+L180+L177+L172</f>
        <v>33833.694827586209</v>
      </c>
      <c r="M370" s="74">
        <f t="shared" ref="M370:O370" si="31">+M364+M358+M357+M342+M338+M328+M325+M311+M306+M263+M258+M249+M246+M241+M233+M225+M214+M211+M200+M196+M191+M187+M180+M177+M172</f>
        <v>2009.46</v>
      </c>
      <c r="N370" s="74">
        <f t="shared" si="31"/>
        <v>2412.35</v>
      </c>
      <c r="O370" s="74">
        <f t="shared" si="31"/>
        <v>248209.95</v>
      </c>
    </row>
    <row r="371" spans="1:25" x14ac:dyDescent="0.25">
      <c r="I371" s="3"/>
      <c r="J371" s="3"/>
      <c r="K371" s="3"/>
      <c r="L371" s="3"/>
      <c r="M371" s="3"/>
      <c r="N371" s="3"/>
      <c r="O371" s="3"/>
    </row>
    <row r="372" spans="1:25" ht="15.75" thickBot="1" x14ac:dyDescent="0.3">
      <c r="I372" s="3"/>
      <c r="J372" s="3"/>
      <c r="K372" s="12"/>
      <c r="L372" s="12"/>
      <c r="M372" s="12"/>
      <c r="N372" s="12"/>
      <c r="O372" s="12"/>
    </row>
    <row r="373" spans="1:25" ht="16.5" thickBot="1" x14ac:dyDescent="0.3">
      <c r="I373" s="24" t="s">
        <v>501</v>
      </c>
      <c r="J373" s="31" t="s">
        <v>878</v>
      </c>
      <c r="K373" s="25">
        <f>+K364+K357+K325+K311+K260+K261+K257+K256+K255+K253+K252+K251+K246+K233+K225+K211+K200+K187+K180+K177</f>
        <v>96653.434482758603</v>
      </c>
      <c r="L373" s="25">
        <f>+L364+L357+L325+L311+L260+L261+L257+L256+L255+L253+L252+L251+L246+L233+L225+L211+L200+L187+L180+L177</f>
        <v>14331.615517241376</v>
      </c>
      <c r="M373" s="25">
        <f>+K373+L373</f>
        <v>110985.04999999997</v>
      </c>
      <c r="O373" s="12"/>
    </row>
    <row r="374" spans="1:25" ht="16.5" thickBot="1" x14ac:dyDescent="0.3">
      <c r="I374" s="75" t="s">
        <v>501</v>
      </c>
      <c r="J374" s="62" t="s">
        <v>878</v>
      </c>
      <c r="K374" s="40">
        <f>+K370-K373+K285</f>
        <v>124100.50068965516</v>
      </c>
      <c r="L374" s="40">
        <f>+L370-L373</f>
        <v>19502.07931034483</v>
      </c>
      <c r="M374" s="40">
        <f>+K374+L374</f>
        <v>143602.57999999999</v>
      </c>
      <c r="O374" s="12"/>
    </row>
    <row r="375" spans="1:25" ht="16.5" thickBot="1" x14ac:dyDescent="0.3">
      <c r="I375" s="4"/>
      <c r="J375" s="4"/>
      <c r="K375" s="76"/>
      <c r="L375" s="3"/>
      <c r="M375" s="3"/>
      <c r="O375" s="12"/>
    </row>
    <row r="376" spans="1:25" ht="16.5" thickBot="1" x14ac:dyDescent="0.3">
      <c r="I376" s="31" t="s">
        <v>880</v>
      </c>
      <c r="J376" s="19"/>
      <c r="K376" s="25">
        <f t="shared" ref="K376:L377" si="32">+K134-K373</f>
        <v>28066.436206896571</v>
      </c>
      <c r="L376" s="25">
        <f t="shared" si="32"/>
        <v>5623.5637931034526</v>
      </c>
      <c r="M376" s="25">
        <f>+M134-M373</f>
        <v>33690.000000000015</v>
      </c>
      <c r="O376" s="12"/>
    </row>
    <row r="377" spans="1:25" ht="16.5" thickBot="1" x14ac:dyDescent="0.3">
      <c r="I377" s="62" t="s">
        <v>880</v>
      </c>
      <c r="J377" s="58"/>
      <c r="K377" s="40">
        <f t="shared" si="32"/>
        <v>26609.128620689677</v>
      </c>
      <c r="L377" s="40">
        <f t="shared" si="32"/>
        <v>4611.4613793103454</v>
      </c>
      <c r="M377" s="40">
        <f>+M135-M374</f>
        <v>31220.590000000026</v>
      </c>
      <c r="O377" s="12"/>
    </row>
    <row r="378" spans="1:25" ht="16.5" thickBot="1" x14ac:dyDescent="0.3">
      <c r="I378" s="73"/>
      <c r="J378" s="73"/>
      <c r="K378" s="73"/>
      <c r="L378" s="77">
        <f>SUM(L376:L377)</f>
        <v>10235.025172413798</v>
      </c>
      <c r="M378" s="4" t="s">
        <v>502</v>
      </c>
      <c r="O378" s="12"/>
    </row>
    <row r="379" spans="1:25" x14ac:dyDescent="0.25">
      <c r="M379" s="3" t="s">
        <v>503</v>
      </c>
    </row>
    <row r="380" spans="1:25" x14ac:dyDescent="0.25">
      <c r="A380" s="78" t="s">
        <v>504</v>
      </c>
    </row>
    <row r="381" spans="1:25" s="79" customFormat="1" x14ac:dyDescent="0.25">
      <c r="A381" s="79" t="s">
        <v>4</v>
      </c>
      <c r="B381" s="79" t="s">
        <v>5</v>
      </c>
      <c r="C381" s="79" t="s">
        <v>6</v>
      </c>
      <c r="D381" s="79" t="s">
        <v>7</v>
      </c>
      <c r="E381" s="79" t="s">
        <v>8</v>
      </c>
      <c r="F381" s="79" t="s">
        <v>9</v>
      </c>
      <c r="G381" s="79" t="s">
        <v>10</v>
      </c>
      <c r="H381" s="79" t="s">
        <v>11</v>
      </c>
      <c r="I381" s="79" t="s">
        <v>199</v>
      </c>
      <c r="J381" s="79" t="s">
        <v>200</v>
      </c>
      <c r="K381" s="79" t="s">
        <v>12</v>
      </c>
      <c r="L381" s="79" t="s">
        <v>154</v>
      </c>
      <c r="M381" s="79" t="s">
        <v>13</v>
      </c>
      <c r="N381" s="79" t="s">
        <v>14</v>
      </c>
      <c r="O381" s="79" t="s">
        <v>505</v>
      </c>
      <c r="P381" s="79" t="s">
        <v>15</v>
      </c>
      <c r="Q381" s="79" t="s">
        <v>16</v>
      </c>
      <c r="R381" s="79" t="s">
        <v>17</v>
      </c>
      <c r="S381" s="79" t="s">
        <v>157</v>
      </c>
      <c r="T381" s="79" t="s">
        <v>158</v>
      </c>
      <c r="U381" s="79" t="s">
        <v>18</v>
      </c>
      <c r="V381" s="79" t="s">
        <v>19</v>
      </c>
      <c r="W381" s="79" t="s">
        <v>20</v>
      </c>
      <c r="X381" s="79" t="s">
        <v>506</v>
      </c>
      <c r="Y381" s="79" t="s">
        <v>21</v>
      </c>
    </row>
    <row r="382" spans="1:25" x14ac:dyDescent="0.25">
      <c r="A382" t="s">
        <v>22</v>
      </c>
      <c r="B382" s="45">
        <v>4</v>
      </c>
      <c r="C382" s="45" t="s">
        <v>507</v>
      </c>
      <c r="D382" t="s">
        <v>508</v>
      </c>
      <c r="E382" t="s">
        <v>509</v>
      </c>
      <c r="F382" t="s">
        <v>510</v>
      </c>
      <c r="G382" t="s">
        <v>511</v>
      </c>
      <c r="H382" t="s">
        <v>26</v>
      </c>
      <c r="I382" t="s">
        <v>481</v>
      </c>
      <c r="J382" t="s">
        <v>482</v>
      </c>
      <c r="K382" t="s">
        <v>512</v>
      </c>
      <c r="L382" t="s">
        <v>26</v>
      </c>
      <c r="M382" t="s">
        <v>513</v>
      </c>
      <c r="N382" s="80">
        <v>35.79</v>
      </c>
      <c r="O382" s="80"/>
      <c r="P382" s="80">
        <v>5.73</v>
      </c>
      <c r="Q382" s="80">
        <v>41.52</v>
      </c>
      <c r="R382" t="s">
        <v>514</v>
      </c>
      <c r="S382" t="s">
        <v>165</v>
      </c>
      <c r="U382" t="s">
        <v>122</v>
      </c>
      <c r="V382" t="s">
        <v>123</v>
      </c>
      <c r="W382">
        <v>14140</v>
      </c>
      <c r="X382" t="s">
        <v>515</v>
      </c>
      <c r="Y382" t="s">
        <v>516</v>
      </c>
    </row>
    <row r="383" spans="1:25" x14ac:dyDescent="0.25">
      <c r="A383" t="s">
        <v>22</v>
      </c>
      <c r="B383" s="45">
        <v>4</v>
      </c>
      <c r="C383" s="45" t="s">
        <v>507</v>
      </c>
      <c r="D383" t="s">
        <v>517</v>
      </c>
      <c r="E383" t="s">
        <v>509</v>
      </c>
      <c r="F383" t="s">
        <v>518</v>
      </c>
      <c r="G383" t="s">
        <v>511</v>
      </c>
      <c r="H383" t="s">
        <v>26</v>
      </c>
      <c r="I383" t="s">
        <v>481</v>
      </c>
      <c r="J383" t="s">
        <v>482</v>
      </c>
      <c r="K383" t="s">
        <v>512</v>
      </c>
      <c r="L383" t="s">
        <v>26</v>
      </c>
      <c r="M383" t="s">
        <v>513</v>
      </c>
      <c r="N383" s="80">
        <v>1.21</v>
      </c>
      <c r="O383" s="80"/>
      <c r="P383" s="80">
        <v>0.19</v>
      </c>
      <c r="Q383" s="80">
        <v>1.4</v>
      </c>
      <c r="R383" t="s">
        <v>491</v>
      </c>
      <c r="S383" t="s">
        <v>165</v>
      </c>
      <c r="U383" t="s">
        <v>122</v>
      </c>
      <c r="V383" t="s">
        <v>123</v>
      </c>
      <c r="W383">
        <v>14140</v>
      </c>
      <c r="X383" t="s">
        <v>515</v>
      </c>
      <c r="Y383" t="s">
        <v>516</v>
      </c>
    </row>
    <row r="384" spans="1:25" x14ac:dyDescent="0.25">
      <c r="A384" t="s">
        <v>22</v>
      </c>
      <c r="B384" s="45">
        <v>4</v>
      </c>
      <c r="C384" s="45" t="s">
        <v>507</v>
      </c>
      <c r="D384" t="s">
        <v>519</v>
      </c>
      <c r="E384" t="s">
        <v>509</v>
      </c>
      <c r="F384" t="s">
        <v>520</v>
      </c>
      <c r="G384" t="s">
        <v>521</v>
      </c>
      <c r="H384" t="s">
        <v>26</v>
      </c>
      <c r="I384" t="s">
        <v>481</v>
      </c>
      <c r="J384" t="s">
        <v>482</v>
      </c>
      <c r="K384" t="s">
        <v>512</v>
      </c>
      <c r="L384" t="s">
        <v>26</v>
      </c>
      <c r="M384" t="s">
        <v>513</v>
      </c>
      <c r="N384" s="80">
        <v>41.38</v>
      </c>
      <c r="O384" s="80"/>
      <c r="P384" s="80">
        <v>6.62</v>
      </c>
      <c r="Q384" s="80">
        <v>48</v>
      </c>
      <c r="R384" t="s">
        <v>491</v>
      </c>
      <c r="S384" t="s">
        <v>165</v>
      </c>
      <c r="U384" t="s">
        <v>122</v>
      </c>
      <c r="V384" t="s">
        <v>123</v>
      </c>
      <c r="W384">
        <v>14140</v>
      </c>
      <c r="X384" t="s">
        <v>522</v>
      </c>
      <c r="Y384" t="s">
        <v>516</v>
      </c>
    </row>
    <row r="385" spans="1:25" x14ac:dyDescent="0.25">
      <c r="A385" t="s">
        <v>22</v>
      </c>
      <c r="B385" s="45">
        <v>4</v>
      </c>
      <c r="C385" s="45" t="s">
        <v>507</v>
      </c>
      <c r="D385" t="s">
        <v>523</v>
      </c>
      <c r="E385" t="s">
        <v>509</v>
      </c>
      <c r="F385" t="s">
        <v>524</v>
      </c>
      <c r="G385" t="s">
        <v>521</v>
      </c>
      <c r="H385" t="s">
        <v>26</v>
      </c>
      <c r="I385" t="s">
        <v>481</v>
      </c>
      <c r="J385" t="s">
        <v>482</v>
      </c>
      <c r="K385" t="s">
        <v>512</v>
      </c>
      <c r="L385" t="s">
        <v>26</v>
      </c>
      <c r="M385" t="s">
        <v>513</v>
      </c>
      <c r="N385" s="80">
        <v>26.78</v>
      </c>
      <c r="O385" s="80"/>
      <c r="P385" s="80">
        <v>4.28</v>
      </c>
      <c r="Q385" s="80">
        <v>31.06</v>
      </c>
      <c r="R385" t="s">
        <v>514</v>
      </c>
      <c r="S385" t="s">
        <v>165</v>
      </c>
      <c r="U385" t="s">
        <v>122</v>
      </c>
      <c r="V385" t="s">
        <v>123</v>
      </c>
      <c r="W385">
        <v>14140</v>
      </c>
      <c r="X385" t="s">
        <v>522</v>
      </c>
      <c r="Y385" t="s">
        <v>516</v>
      </c>
    </row>
    <row r="386" spans="1:25" x14ac:dyDescent="0.25">
      <c r="A386" t="s">
        <v>22</v>
      </c>
      <c r="B386" s="45">
        <v>4</v>
      </c>
      <c r="C386" s="45" t="s">
        <v>507</v>
      </c>
      <c r="D386" t="s">
        <v>525</v>
      </c>
      <c r="E386" t="s">
        <v>509</v>
      </c>
      <c r="F386" t="s">
        <v>526</v>
      </c>
      <c r="G386" t="s">
        <v>511</v>
      </c>
      <c r="H386" t="s">
        <v>26</v>
      </c>
      <c r="I386" t="s">
        <v>481</v>
      </c>
      <c r="J386" t="s">
        <v>482</v>
      </c>
      <c r="K386" t="s">
        <v>512</v>
      </c>
      <c r="L386" t="s">
        <v>26</v>
      </c>
      <c r="M386" t="s">
        <v>513</v>
      </c>
      <c r="N386" s="80">
        <v>6.12</v>
      </c>
      <c r="O386" s="80"/>
      <c r="P386" s="80">
        <v>0.98</v>
      </c>
      <c r="Q386" s="80">
        <v>7.1</v>
      </c>
      <c r="R386" t="s">
        <v>527</v>
      </c>
      <c r="S386" t="s">
        <v>165</v>
      </c>
      <c r="U386" t="s">
        <v>122</v>
      </c>
      <c r="V386" t="s">
        <v>123</v>
      </c>
      <c r="W386">
        <v>14140</v>
      </c>
      <c r="X386" t="s">
        <v>515</v>
      </c>
      <c r="Y386" t="s">
        <v>516</v>
      </c>
    </row>
    <row r="387" spans="1:25" x14ac:dyDescent="0.25">
      <c r="A387" t="s">
        <v>22</v>
      </c>
      <c r="B387" s="45">
        <v>4</v>
      </c>
      <c r="C387" s="45" t="s">
        <v>507</v>
      </c>
      <c r="D387" t="s">
        <v>528</v>
      </c>
      <c r="E387" t="s">
        <v>509</v>
      </c>
      <c r="F387" t="s">
        <v>529</v>
      </c>
      <c r="G387" t="s">
        <v>521</v>
      </c>
      <c r="H387" t="s">
        <v>26</v>
      </c>
      <c r="I387" t="s">
        <v>481</v>
      </c>
      <c r="J387" t="s">
        <v>482</v>
      </c>
      <c r="K387" t="s">
        <v>512</v>
      </c>
      <c r="L387" t="s">
        <v>26</v>
      </c>
      <c r="M387" t="s">
        <v>513</v>
      </c>
      <c r="N387" s="80">
        <v>170.23</v>
      </c>
      <c r="O387" s="80"/>
      <c r="P387" s="80">
        <v>27.24</v>
      </c>
      <c r="Q387" s="80">
        <v>197.47</v>
      </c>
      <c r="R387" t="s">
        <v>530</v>
      </c>
      <c r="S387" t="s">
        <v>165</v>
      </c>
      <c r="U387" t="s">
        <v>122</v>
      </c>
      <c r="V387" t="s">
        <v>123</v>
      </c>
      <c r="W387">
        <v>14140</v>
      </c>
      <c r="X387" t="s">
        <v>522</v>
      </c>
      <c r="Y387" t="s">
        <v>516</v>
      </c>
    </row>
    <row r="390" spans="1:25" x14ac:dyDescent="0.25">
      <c r="A390" s="215" t="s">
        <v>531</v>
      </c>
      <c r="B390" s="215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5" x14ac:dyDescent="0.25">
      <c r="A391" s="52" t="s">
        <v>4</v>
      </c>
      <c r="B391" s="52" t="s">
        <v>5</v>
      </c>
      <c r="C391" s="52" t="s">
        <v>6</v>
      </c>
      <c r="D391" s="52" t="s">
        <v>7</v>
      </c>
      <c r="E391" s="52" t="s">
        <v>8</v>
      </c>
      <c r="F391" s="52" t="s">
        <v>9</v>
      </c>
      <c r="G391" s="52" t="s">
        <v>10</v>
      </c>
      <c r="H391" s="52" t="s">
        <v>11</v>
      </c>
      <c r="I391" s="52" t="s">
        <v>199</v>
      </c>
      <c r="J391" s="52" t="s">
        <v>200</v>
      </c>
      <c r="K391" s="52" t="s">
        <v>20</v>
      </c>
      <c r="L391" s="52" t="s">
        <v>506</v>
      </c>
      <c r="M391" s="52" t="s">
        <v>21</v>
      </c>
      <c r="N391" s="52" t="s">
        <v>155</v>
      </c>
      <c r="O391" s="52" t="s">
        <v>156</v>
      </c>
      <c r="P391" s="52" t="s">
        <v>18</v>
      </c>
      <c r="Q391" s="52" t="s">
        <v>159</v>
      </c>
      <c r="R391" s="3"/>
      <c r="S391" s="3"/>
      <c r="T391" s="3"/>
    </row>
    <row r="392" spans="1:25" x14ac:dyDescent="0.25">
      <c r="A392" s="3" t="s">
        <v>22</v>
      </c>
      <c r="B392" s="10">
        <v>4</v>
      </c>
      <c r="C392" s="10" t="s">
        <v>160</v>
      </c>
      <c r="D392" s="3" t="s">
        <v>532</v>
      </c>
      <c r="E392" s="3" t="s">
        <v>509</v>
      </c>
      <c r="F392" s="3" t="s">
        <v>533</v>
      </c>
      <c r="G392" s="3" t="s">
        <v>534</v>
      </c>
      <c r="H392" s="3" t="s">
        <v>26</v>
      </c>
      <c r="I392" s="3" t="s">
        <v>481</v>
      </c>
      <c r="J392" s="3" t="s">
        <v>482</v>
      </c>
      <c r="K392" s="3">
        <v>4519</v>
      </c>
      <c r="L392" s="3" t="s">
        <v>535</v>
      </c>
      <c r="M392" s="3" t="s">
        <v>163</v>
      </c>
      <c r="N392" s="3"/>
      <c r="O392" s="3" t="s">
        <v>536</v>
      </c>
      <c r="P392" s="3">
        <v>28</v>
      </c>
      <c r="Q392" s="12">
        <v>646.62</v>
      </c>
    </row>
    <row r="393" spans="1:25" x14ac:dyDescent="0.25">
      <c r="A393" s="3" t="s">
        <v>104</v>
      </c>
      <c r="B393" s="10">
        <v>3.3</v>
      </c>
      <c r="C393" s="10" t="s">
        <v>160</v>
      </c>
      <c r="D393" s="3" t="s">
        <v>537</v>
      </c>
      <c r="E393" s="3" t="s">
        <v>538</v>
      </c>
      <c r="F393" s="3">
        <v>2267158</v>
      </c>
      <c r="G393" s="3" t="s">
        <v>539</v>
      </c>
      <c r="H393" s="3" t="s">
        <v>26</v>
      </c>
      <c r="I393" s="3" t="s">
        <v>248</v>
      </c>
      <c r="J393" s="3" t="s">
        <v>249</v>
      </c>
      <c r="K393" s="3">
        <v>4500</v>
      </c>
      <c r="L393" s="3" t="s">
        <v>540</v>
      </c>
      <c r="M393" s="3" t="s">
        <v>122</v>
      </c>
      <c r="N393" s="3"/>
      <c r="O393" s="3" t="s">
        <v>539</v>
      </c>
      <c r="P393" s="3">
        <v>28</v>
      </c>
      <c r="Q393" s="12">
        <v>133.22</v>
      </c>
    </row>
    <row r="394" spans="1:25" x14ac:dyDescent="0.25">
      <c r="A394" s="3" t="s">
        <v>22</v>
      </c>
      <c r="B394" s="10">
        <v>4</v>
      </c>
      <c r="C394" s="10" t="s">
        <v>160</v>
      </c>
      <c r="D394" s="3" t="s">
        <v>541</v>
      </c>
      <c r="E394" s="3" t="s">
        <v>542</v>
      </c>
      <c r="F394" s="3">
        <v>493</v>
      </c>
      <c r="G394" s="3" t="s">
        <v>543</v>
      </c>
      <c r="H394" s="3" t="s">
        <v>26</v>
      </c>
      <c r="I394" s="3" t="s">
        <v>235</v>
      </c>
      <c r="J394" s="3" t="s">
        <v>236</v>
      </c>
      <c r="K394" s="3">
        <v>9430</v>
      </c>
      <c r="L394" s="3" t="s">
        <v>544</v>
      </c>
      <c r="M394" s="3" t="s">
        <v>163</v>
      </c>
      <c r="N394" s="3"/>
      <c r="O394" s="3" t="s">
        <v>545</v>
      </c>
      <c r="P394" s="3">
        <v>3</v>
      </c>
      <c r="Q394" s="12">
        <v>6960</v>
      </c>
    </row>
    <row r="395" spans="1:25" x14ac:dyDescent="0.25">
      <c r="A395" s="3" t="s">
        <v>104</v>
      </c>
      <c r="B395" s="10">
        <v>3.3</v>
      </c>
      <c r="C395" s="10" t="s">
        <v>160</v>
      </c>
      <c r="D395" s="3" t="s">
        <v>546</v>
      </c>
      <c r="E395" s="3" t="s">
        <v>538</v>
      </c>
      <c r="F395" s="3">
        <v>2267149</v>
      </c>
      <c r="G395" s="3" t="s">
        <v>547</v>
      </c>
      <c r="H395" s="3" t="s">
        <v>26</v>
      </c>
      <c r="I395" s="3" t="s">
        <v>248</v>
      </c>
      <c r="J395" s="3" t="s">
        <v>249</v>
      </c>
      <c r="K395" s="3">
        <v>4500</v>
      </c>
      <c r="L395" s="3" t="s">
        <v>547</v>
      </c>
      <c r="M395" s="3" t="s">
        <v>122</v>
      </c>
      <c r="N395" s="3"/>
      <c r="O395" s="3" t="s">
        <v>547</v>
      </c>
      <c r="P395" s="3">
        <v>28</v>
      </c>
      <c r="Q395" s="12">
        <v>1358.15</v>
      </c>
    </row>
    <row r="396" spans="1:25" x14ac:dyDescent="0.25">
      <c r="A396" s="3" t="s">
        <v>104</v>
      </c>
      <c r="B396" s="10">
        <v>3.3</v>
      </c>
      <c r="C396" s="10" t="s">
        <v>160</v>
      </c>
      <c r="D396" s="3" t="s">
        <v>548</v>
      </c>
      <c r="E396" s="3" t="s">
        <v>538</v>
      </c>
      <c r="F396" s="3">
        <v>2267156</v>
      </c>
      <c r="G396" s="3" t="s">
        <v>549</v>
      </c>
      <c r="H396" s="3" t="s">
        <v>26</v>
      </c>
      <c r="I396" s="3" t="s">
        <v>248</v>
      </c>
      <c r="J396" s="3" t="s">
        <v>249</v>
      </c>
      <c r="K396" s="3">
        <v>4500</v>
      </c>
      <c r="L396" s="3" t="s">
        <v>549</v>
      </c>
      <c r="M396" s="3" t="s">
        <v>122</v>
      </c>
      <c r="N396" s="3"/>
      <c r="O396" s="3" t="s">
        <v>549</v>
      </c>
      <c r="P396" s="3">
        <v>28</v>
      </c>
      <c r="Q396" s="12">
        <v>188.7</v>
      </c>
    </row>
    <row r="397" spans="1:25" x14ac:dyDescent="0.25">
      <c r="A397" s="3" t="s">
        <v>104</v>
      </c>
      <c r="B397" s="10">
        <v>3.3</v>
      </c>
      <c r="C397" s="10" t="s">
        <v>160</v>
      </c>
      <c r="D397" s="3" t="s">
        <v>550</v>
      </c>
      <c r="E397" s="3" t="s">
        <v>538</v>
      </c>
      <c r="F397" s="3">
        <v>2267153</v>
      </c>
      <c r="G397" s="3" t="s">
        <v>551</v>
      </c>
      <c r="H397" s="3" t="s">
        <v>26</v>
      </c>
      <c r="I397" s="3" t="s">
        <v>248</v>
      </c>
      <c r="J397" s="3" t="s">
        <v>249</v>
      </c>
      <c r="K397" s="3">
        <v>4500</v>
      </c>
      <c r="L397" s="3" t="s">
        <v>551</v>
      </c>
      <c r="M397" s="3" t="s">
        <v>122</v>
      </c>
      <c r="N397" s="3"/>
      <c r="O397" s="3" t="s">
        <v>551</v>
      </c>
      <c r="P397" s="3">
        <v>28</v>
      </c>
      <c r="Q397" s="12">
        <v>116.85</v>
      </c>
    </row>
    <row r="398" spans="1:25" x14ac:dyDescent="0.25">
      <c r="A398" s="3" t="s">
        <v>22</v>
      </c>
      <c r="B398" s="10">
        <v>4</v>
      </c>
      <c r="C398" s="10" t="s">
        <v>160</v>
      </c>
      <c r="D398" s="3" t="s">
        <v>552</v>
      </c>
      <c r="E398" s="3" t="s">
        <v>509</v>
      </c>
      <c r="F398" s="3" t="s">
        <v>553</v>
      </c>
      <c r="G398" s="3" t="s">
        <v>534</v>
      </c>
      <c r="H398" s="3" t="s">
        <v>26</v>
      </c>
      <c r="I398" s="3" t="s">
        <v>474</v>
      </c>
      <c r="J398" s="3" t="s">
        <v>475</v>
      </c>
      <c r="K398" s="3">
        <v>4519</v>
      </c>
      <c r="L398" s="3" t="s">
        <v>554</v>
      </c>
      <c r="M398" s="3" t="s">
        <v>163</v>
      </c>
      <c r="N398" s="3"/>
      <c r="O398" s="3" t="s">
        <v>536</v>
      </c>
      <c r="P398" s="3">
        <v>28</v>
      </c>
      <c r="Q398" s="12">
        <v>212.35</v>
      </c>
    </row>
    <row r="399" spans="1:25" x14ac:dyDescent="0.25">
      <c r="A399" s="3" t="s">
        <v>22</v>
      </c>
      <c r="B399" s="10">
        <v>3.3</v>
      </c>
      <c r="C399" s="10" t="s">
        <v>160</v>
      </c>
      <c r="D399" s="3" t="s">
        <v>555</v>
      </c>
      <c r="E399" s="3" t="s">
        <v>556</v>
      </c>
      <c r="F399" s="3">
        <v>419</v>
      </c>
      <c r="G399" s="3" t="s">
        <v>557</v>
      </c>
      <c r="H399" s="3" t="s">
        <v>162</v>
      </c>
      <c r="I399" s="3" t="s">
        <v>558</v>
      </c>
      <c r="J399" s="3" t="s">
        <v>559</v>
      </c>
      <c r="K399" s="3">
        <v>4450</v>
      </c>
      <c r="L399" s="3" t="s">
        <v>560</v>
      </c>
      <c r="M399" s="3" t="s">
        <v>122</v>
      </c>
      <c r="N399" s="3"/>
      <c r="O399" s="3" t="s">
        <v>561</v>
      </c>
      <c r="P399" s="3">
        <v>3</v>
      </c>
      <c r="Q399" s="12">
        <v>5800</v>
      </c>
    </row>
    <row r="400" spans="1:25" x14ac:dyDescent="0.25">
      <c r="A400" s="3" t="s">
        <v>22</v>
      </c>
      <c r="B400" s="10">
        <v>4</v>
      </c>
      <c r="C400" s="10" t="s">
        <v>160</v>
      </c>
      <c r="D400" s="3" t="s">
        <v>562</v>
      </c>
      <c r="E400" s="3" t="s">
        <v>509</v>
      </c>
      <c r="F400" s="3" t="s">
        <v>563</v>
      </c>
      <c r="G400" s="3" t="s">
        <v>564</v>
      </c>
      <c r="H400" s="3" t="s">
        <v>26</v>
      </c>
      <c r="I400" s="3" t="s">
        <v>474</v>
      </c>
      <c r="J400" s="3" t="s">
        <v>475</v>
      </c>
      <c r="K400" s="3">
        <v>4519</v>
      </c>
      <c r="L400" s="3" t="s">
        <v>565</v>
      </c>
      <c r="M400" s="3" t="s">
        <v>163</v>
      </c>
      <c r="N400" s="3"/>
      <c r="O400" s="3" t="s">
        <v>566</v>
      </c>
      <c r="P400" s="3">
        <v>4</v>
      </c>
      <c r="Q400" s="12">
        <v>215.96</v>
      </c>
    </row>
    <row r="401" spans="1:17" x14ac:dyDescent="0.25">
      <c r="A401" s="3" t="s">
        <v>22</v>
      </c>
      <c r="B401" s="10">
        <v>4</v>
      </c>
      <c r="C401" s="10" t="s">
        <v>160</v>
      </c>
      <c r="D401" s="3" t="s">
        <v>567</v>
      </c>
      <c r="E401" s="3" t="s">
        <v>509</v>
      </c>
      <c r="F401" s="3" t="s">
        <v>568</v>
      </c>
      <c r="G401" s="3" t="s">
        <v>564</v>
      </c>
      <c r="H401" s="3" t="s">
        <v>26</v>
      </c>
      <c r="I401" s="3" t="s">
        <v>481</v>
      </c>
      <c r="J401" s="3" t="s">
        <v>482</v>
      </c>
      <c r="K401" s="3">
        <v>4519</v>
      </c>
      <c r="L401" s="3" t="s">
        <v>569</v>
      </c>
      <c r="M401" s="3" t="s">
        <v>163</v>
      </c>
      <c r="N401" s="3"/>
      <c r="O401" s="3" t="s">
        <v>566</v>
      </c>
      <c r="P401" s="3">
        <v>4</v>
      </c>
      <c r="Q401" s="12">
        <v>603.02</v>
      </c>
    </row>
    <row r="402" spans="1:17" x14ac:dyDescent="0.25">
      <c r="A402" s="3" t="s">
        <v>22</v>
      </c>
      <c r="B402" s="10">
        <v>4</v>
      </c>
      <c r="C402" s="10" t="s">
        <v>160</v>
      </c>
      <c r="D402" s="3" t="s">
        <v>570</v>
      </c>
      <c r="E402" s="3" t="s">
        <v>509</v>
      </c>
      <c r="F402" s="3" t="s">
        <v>571</v>
      </c>
      <c r="G402" s="3" t="s">
        <v>572</v>
      </c>
      <c r="H402" s="3" t="s">
        <v>26</v>
      </c>
      <c r="I402" s="3" t="s">
        <v>481</v>
      </c>
      <c r="J402" s="3" t="s">
        <v>482</v>
      </c>
      <c r="K402" s="3">
        <v>4519</v>
      </c>
      <c r="L402" s="3" t="s">
        <v>573</v>
      </c>
      <c r="M402" s="3" t="s">
        <v>163</v>
      </c>
      <c r="N402" s="3"/>
      <c r="O402" s="3" t="s">
        <v>574</v>
      </c>
      <c r="P402" s="3">
        <v>28</v>
      </c>
      <c r="Q402" s="12">
        <v>569.75</v>
      </c>
    </row>
    <row r="403" spans="1:17" x14ac:dyDescent="0.25">
      <c r="A403" s="3" t="s">
        <v>22</v>
      </c>
      <c r="B403" s="10">
        <v>4</v>
      </c>
      <c r="C403" s="10" t="s">
        <v>160</v>
      </c>
      <c r="D403" s="3" t="s">
        <v>575</v>
      </c>
      <c r="E403" s="3" t="s">
        <v>509</v>
      </c>
      <c r="F403" s="3" t="s">
        <v>576</v>
      </c>
      <c r="G403" s="3" t="s">
        <v>572</v>
      </c>
      <c r="H403" s="3" t="s">
        <v>26</v>
      </c>
      <c r="I403" s="3" t="s">
        <v>474</v>
      </c>
      <c r="J403" s="3" t="s">
        <v>475</v>
      </c>
      <c r="K403" s="3">
        <v>4519</v>
      </c>
      <c r="L403" s="3" t="s">
        <v>577</v>
      </c>
      <c r="M403" s="3" t="s">
        <v>163</v>
      </c>
      <c r="N403" s="3"/>
      <c r="O403" s="3" t="s">
        <v>574</v>
      </c>
      <c r="P403" s="3">
        <v>28</v>
      </c>
      <c r="Q403" s="12">
        <v>224.23</v>
      </c>
    </row>
    <row r="404" spans="1:17" x14ac:dyDescent="0.25">
      <c r="A404" s="3" t="s">
        <v>104</v>
      </c>
      <c r="B404" s="10">
        <v>3.3</v>
      </c>
      <c r="C404" s="10" t="s">
        <v>160</v>
      </c>
      <c r="D404" s="3" t="s">
        <v>578</v>
      </c>
      <c r="E404" s="3" t="s">
        <v>579</v>
      </c>
      <c r="F404" s="3">
        <v>5</v>
      </c>
      <c r="G404" s="3" t="s">
        <v>580</v>
      </c>
      <c r="H404" s="3" t="s">
        <v>26</v>
      </c>
      <c r="I404" s="3" t="s">
        <v>456</v>
      </c>
      <c r="J404" s="3" t="s">
        <v>457</v>
      </c>
      <c r="K404" s="3">
        <v>8100</v>
      </c>
      <c r="L404" s="3" t="s">
        <v>581</v>
      </c>
      <c r="M404" s="3" t="s">
        <v>122</v>
      </c>
      <c r="N404" s="3"/>
      <c r="O404" s="3" t="s">
        <v>580</v>
      </c>
      <c r="P404" s="3">
        <v>3</v>
      </c>
      <c r="Q404" s="12">
        <v>7000</v>
      </c>
    </row>
    <row r="405" spans="1:17" x14ac:dyDescent="0.25">
      <c r="A405" s="3"/>
      <c r="B405" s="10"/>
      <c r="C405" s="10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12"/>
    </row>
    <row r="406" spans="1:17" x14ac:dyDescent="0.25">
      <c r="B406" s="45"/>
      <c r="C406" s="45"/>
      <c r="Q406" s="80"/>
    </row>
    <row r="407" spans="1:17" x14ac:dyDescent="0.25">
      <c r="B407" s="45"/>
      <c r="C407" s="45"/>
      <c r="Q407" s="80"/>
    </row>
    <row r="408" spans="1:17" x14ac:dyDescent="0.25">
      <c r="B408" s="45"/>
      <c r="C408" s="45"/>
      <c r="Q408" s="80"/>
    </row>
    <row r="409" spans="1:17" x14ac:dyDescent="0.25">
      <c r="Q409" s="80"/>
    </row>
    <row r="410" spans="1:17" x14ac:dyDescent="0.25">
      <c r="Q410" s="80"/>
    </row>
  </sheetData>
  <mergeCells count="7">
    <mergeCell ref="A390:B390"/>
    <mergeCell ref="A3:B3"/>
    <mergeCell ref="A4:C4"/>
    <mergeCell ref="A7:J7"/>
    <mergeCell ref="I134:J134"/>
    <mergeCell ref="I135:J135"/>
    <mergeCell ref="H170:I17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D50C8-4478-4797-B21D-90692695F2BB}">
  <dimension ref="A1:K190"/>
  <sheetViews>
    <sheetView workbookViewId="0">
      <selection activeCell="B3" sqref="B3:B184"/>
    </sheetView>
  </sheetViews>
  <sheetFormatPr baseColWidth="10" defaultRowHeight="12.75" x14ac:dyDescent="0.2"/>
  <cols>
    <col min="1" max="1" width="27.42578125" style="82" customWidth="1"/>
    <col min="2" max="2" width="46" style="82" customWidth="1"/>
    <col min="3" max="3" width="23.7109375" style="82" customWidth="1"/>
    <col min="4" max="4" width="19.42578125" style="82" customWidth="1"/>
    <col min="5" max="5" width="17.28515625" style="82" customWidth="1"/>
    <col min="6" max="6" width="22.140625" style="82" customWidth="1"/>
    <col min="7" max="7" width="17.7109375" style="82" customWidth="1"/>
    <col min="8" max="8" width="11.85546875" style="82" customWidth="1"/>
    <col min="9" max="9" width="15.5703125" style="82" customWidth="1"/>
    <col min="10" max="16384" width="11.42578125" style="82"/>
  </cols>
  <sheetData>
    <row r="1" spans="1:9" ht="42.95" customHeight="1" x14ac:dyDescent="0.25">
      <c r="A1" s="81" t="s">
        <v>582</v>
      </c>
      <c r="B1" s="81" t="s">
        <v>583</v>
      </c>
      <c r="C1" s="81" t="s">
        <v>584</v>
      </c>
      <c r="D1" s="81" t="s">
        <v>585</v>
      </c>
      <c r="E1" s="81" t="s">
        <v>586</v>
      </c>
      <c r="F1" s="81" t="s">
        <v>587</v>
      </c>
      <c r="G1" s="81" t="s">
        <v>588</v>
      </c>
      <c r="H1" s="81"/>
    </row>
    <row r="2" spans="1:9" ht="15" x14ac:dyDescent="0.2">
      <c r="A2" s="83" t="s">
        <v>589</v>
      </c>
      <c r="B2" s="83" t="s">
        <v>874</v>
      </c>
      <c r="C2" s="83" t="s">
        <v>590</v>
      </c>
      <c r="D2" s="83" t="s">
        <v>591</v>
      </c>
      <c r="E2" s="84"/>
      <c r="F2" s="85">
        <v>-27425</v>
      </c>
      <c r="G2" s="86">
        <v>3734.64</v>
      </c>
      <c r="H2" s="87"/>
      <c r="I2" s="88"/>
    </row>
    <row r="3" spans="1:9" ht="15" x14ac:dyDescent="0.2">
      <c r="A3" s="83" t="s">
        <v>592</v>
      </c>
      <c r="B3" s="83" t="s">
        <v>874</v>
      </c>
      <c r="C3" s="83" t="s">
        <v>593</v>
      </c>
      <c r="D3" s="83" t="s">
        <v>591</v>
      </c>
      <c r="E3" s="84"/>
      <c r="F3" s="89">
        <v>-16000</v>
      </c>
      <c r="G3" s="89">
        <v>3830.48</v>
      </c>
      <c r="H3" s="90"/>
      <c r="I3" s="91"/>
    </row>
    <row r="4" spans="1:9" ht="15" x14ac:dyDescent="0.25">
      <c r="A4" s="83" t="s">
        <v>594</v>
      </c>
      <c r="B4" s="83" t="s">
        <v>874</v>
      </c>
      <c r="C4" s="83" t="s">
        <v>595</v>
      </c>
      <c r="D4" s="83" t="s">
        <v>591</v>
      </c>
      <c r="E4" s="84"/>
      <c r="F4" s="92">
        <v>-15000</v>
      </c>
      <c r="G4" s="92">
        <v>4429.4799999999996</v>
      </c>
      <c r="H4" s="93"/>
      <c r="I4" s="18"/>
    </row>
    <row r="5" spans="1:9" ht="15" x14ac:dyDescent="0.2">
      <c r="A5" s="83" t="s">
        <v>589</v>
      </c>
      <c r="B5" s="83" t="s">
        <v>874</v>
      </c>
      <c r="C5" s="83" t="s">
        <v>590</v>
      </c>
      <c r="D5" s="83" t="s">
        <v>591</v>
      </c>
      <c r="E5" s="84"/>
      <c r="F5" s="85">
        <v>-12353</v>
      </c>
      <c r="G5" s="85">
        <v>3779.48</v>
      </c>
      <c r="H5" s="87"/>
      <c r="I5" s="88"/>
    </row>
    <row r="6" spans="1:9" ht="15" x14ac:dyDescent="0.2">
      <c r="A6" s="83" t="s">
        <v>589</v>
      </c>
      <c r="B6" s="83" t="s">
        <v>874</v>
      </c>
      <c r="C6" s="83" t="s">
        <v>596</v>
      </c>
      <c r="D6" s="83" t="s">
        <v>591</v>
      </c>
      <c r="E6" s="84"/>
      <c r="F6" s="92">
        <v>-8432.4699999999993</v>
      </c>
      <c r="G6" s="92">
        <v>3279.48</v>
      </c>
      <c r="H6" s="93"/>
      <c r="I6" s="94"/>
    </row>
    <row r="7" spans="1:9" ht="15" x14ac:dyDescent="0.25">
      <c r="A7" s="83" t="s">
        <v>594</v>
      </c>
      <c r="B7" s="83" t="s">
        <v>874</v>
      </c>
      <c r="C7" s="83" t="s">
        <v>597</v>
      </c>
      <c r="D7" s="83" t="s">
        <v>591</v>
      </c>
      <c r="E7" s="84"/>
      <c r="F7" s="92">
        <v>-7000</v>
      </c>
      <c r="G7" s="92">
        <v>2409.48</v>
      </c>
      <c r="H7" s="93"/>
      <c r="I7" s="18"/>
    </row>
    <row r="8" spans="1:9" ht="15" x14ac:dyDescent="0.25">
      <c r="A8" s="83" t="s">
        <v>594</v>
      </c>
      <c r="B8" s="83" t="s">
        <v>874</v>
      </c>
      <c r="C8" s="83" t="s">
        <v>598</v>
      </c>
      <c r="D8" s="83" t="s">
        <v>591</v>
      </c>
      <c r="E8" s="84"/>
      <c r="F8" s="95">
        <v>-6960</v>
      </c>
      <c r="G8" s="95">
        <v>3582.48</v>
      </c>
      <c r="H8" s="96"/>
      <c r="I8" s="97"/>
    </row>
    <row r="9" spans="1:9" ht="15" x14ac:dyDescent="0.25">
      <c r="A9" s="83" t="s">
        <v>594</v>
      </c>
      <c r="B9" s="83" t="s">
        <v>874</v>
      </c>
      <c r="C9" s="83" t="s">
        <v>599</v>
      </c>
      <c r="D9" s="83" t="s">
        <v>591</v>
      </c>
      <c r="E9" s="84"/>
      <c r="F9" s="92">
        <v>-5800</v>
      </c>
      <c r="G9" s="92">
        <v>3382.48</v>
      </c>
      <c r="H9" s="93"/>
      <c r="I9" s="18"/>
    </row>
    <row r="10" spans="1:9" ht="15" x14ac:dyDescent="0.25">
      <c r="A10" s="83" t="s">
        <v>600</v>
      </c>
      <c r="B10" s="83" t="s">
        <v>874</v>
      </c>
      <c r="C10" s="83" t="s">
        <v>590</v>
      </c>
      <c r="D10" s="83" t="s">
        <v>591</v>
      </c>
      <c r="E10" s="84"/>
      <c r="F10" s="85">
        <v>-5495.8</v>
      </c>
      <c r="G10" s="85">
        <v>3232.48</v>
      </c>
      <c r="H10" s="87"/>
      <c r="I10" s="98"/>
    </row>
    <row r="11" spans="1:9" ht="15" x14ac:dyDescent="0.25">
      <c r="A11" s="83" t="s">
        <v>594</v>
      </c>
      <c r="B11" s="83" t="s">
        <v>874</v>
      </c>
      <c r="C11" s="83" t="s">
        <v>601</v>
      </c>
      <c r="D11" s="83" t="s">
        <v>591</v>
      </c>
      <c r="E11" s="84"/>
      <c r="F11" s="85">
        <v>-4800.09</v>
      </c>
      <c r="G11" s="85">
        <v>2933.48</v>
      </c>
      <c r="H11" s="87"/>
      <c r="I11" s="15"/>
    </row>
    <row r="12" spans="1:9" ht="15" x14ac:dyDescent="0.25">
      <c r="A12" s="83" t="s">
        <v>600</v>
      </c>
      <c r="B12" s="83" t="s">
        <v>874</v>
      </c>
      <c r="C12" s="83" t="s">
        <v>590</v>
      </c>
      <c r="D12" s="83" t="s">
        <v>591</v>
      </c>
      <c r="E12" s="84"/>
      <c r="F12" s="85">
        <v>-4127.5200000000004</v>
      </c>
      <c r="G12" s="85">
        <v>9893.48</v>
      </c>
      <c r="H12" s="87"/>
      <c r="I12" s="98"/>
    </row>
    <row r="13" spans="1:9" ht="15" x14ac:dyDescent="0.2">
      <c r="A13" s="83" t="s">
        <v>602</v>
      </c>
      <c r="B13" s="83" t="s">
        <v>874</v>
      </c>
      <c r="C13" s="83" t="s">
        <v>603</v>
      </c>
      <c r="D13" s="83" t="s">
        <v>591</v>
      </c>
      <c r="E13" s="84"/>
      <c r="F13" s="99">
        <v>-4000</v>
      </c>
      <c r="G13" s="99">
        <v>12062.98</v>
      </c>
      <c r="H13" s="100"/>
      <c r="I13" s="101"/>
    </row>
    <row r="14" spans="1:9" ht="15" x14ac:dyDescent="0.25">
      <c r="A14" s="83" t="s">
        <v>592</v>
      </c>
      <c r="B14" s="83" t="s">
        <v>874</v>
      </c>
      <c r="C14" s="83" t="s">
        <v>593</v>
      </c>
      <c r="D14" s="83" t="s">
        <v>591</v>
      </c>
      <c r="E14" s="84"/>
      <c r="F14" s="92">
        <v>-3813.32</v>
      </c>
      <c r="G14" s="92">
        <v>12676.98</v>
      </c>
      <c r="H14" s="93"/>
      <c r="I14" s="18"/>
    </row>
    <row r="15" spans="1:9" ht="15" x14ac:dyDescent="0.2">
      <c r="A15" s="83" t="s">
        <v>600</v>
      </c>
      <c r="B15" s="83" t="s">
        <v>874</v>
      </c>
      <c r="C15" s="83" t="s">
        <v>590</v>
      </c>
      <c r="D15" s="83" t="s">
        <v>591</v>
      </c>
      <c r="E15" s="84"/>
      <c r="F15" s="84">
        <v>-3787.77</v>
      </c>
      <c r="G15" s="84">
        <v>13013.29</v>
      </c>
      <c r="H15" s="83"/>
    </row>
    <row r="16" spans="1:9" ht="15" x14ac:dyDescent="0.25">
      <c r="A16" s="83" t="s">
        <v>594</v>
      </c>
      <c r="B16" s="83" t="s">
        <v>874</v>
      </c>
      <c r="C16" s="83" t="s">
        <v>604</v>
      </c>
      <c r="D16" s="83" t="s">
        <v>591</v>
      </c>
      <c r="E16" s="84"/>
      <c r="F16" s="92">
        <v>-3000</v>
      </c>
      <c r="G16" s="92">
        <v>10075.290000000001</v>
      </c>
      <c r="H16" s="93"/>
      <c r="I16" s="18"/>
    </row>
    <row r="17" spans="1:9" ht="15" x14ac:dyDescent="0.2">
      <c r="A17" s="83" t="s">
        <v>605</v>
      </c>
      <c r="B17" s="83" t="s">
        <v>874</v>
      </c>
      <c r="C17" s="83" t="s">
        <v>606</v>
      </c>
      <c r="D17" s="83" t="s">
        <v>591</v>
      </c>
      <c r="E17" s="84"/>
      <c r="F17" s="102">
        <v>-2938</v>
      </c>
      <c r="G17" s="102">
        <v>9876.2900000000009</v>
      </c>
      <c r="H17" s="103"/>
      <c r="I17" s="104"/>
    </row>
    <row r="18" spans="1:9" ht="15" x14ac:dyDescent="0.2">
      <c r="A18" s="83" t="s">
        <v>602</v>
      </c>
      <c r="B18" s="83" t="s">
        <v>874</v>
      </c>
      <c r="C18" s="83" t="s">
        <v>607</v>
      </c>
      <c r="D18" s="83" t="s">
        <v>591</v>
      </c>
      <c r="E18" s="84"/>
      <c r="F18" s="99">
        <v>-2500</v>
      </c>
      <c r="G18" s="99">
        <v>4677.29</v>
      </c>
      <c r="H18" s="100"/>
      <c r="I18" s="101"/>
    </row>
    <row r="19" spans="1:9" ht="15" x14ac:dyDescent="0.25">
      <c r="A19" s="83" t="s">
        <v>600</v>
      </c>
      <c r="B19" s="83" t="s">
        <v>874</v>
      </c>
      <c r="C19" s="83" t="s">
        <v>590</v>
      </c>
      <c r="D19" s="83" t="s">
        <v>591</v>
      </c>
      <c r="E19" s="84"/>
      <c r="F19" s="85">
        <v>-2500</v>
      </c>
      <c r="G19" s="85">
        <v>10173.09</v>
      </c>
      <c r="H19" s="87"/>
      <c r="I19" s="98"/>
    </row>
    <row r="20" spans="1:9" ht="15" x14ac:dyDescent="0.2">
      <c r="A20" s="83" t="s">
        <v>605</v>
      </c>
      <c r="B20" s="83" t="s">
        <v>874</v>
      </c>
      <c r="C20" s="83" t="s">
        <v>608</v>
      </c>
      <c r="D20" s="83" t="s">
        <v>591</v>
      </c>
      <c r="E20" s="84"/>
      <c r="F20" s="105">
        <v>-2370.23</v>
      </c>
      <c r="G20" s="105">
        <v>9974.09</v>
      </c>
      <c r="H20" s="106"/>
      <c r="I20" s="107"/>
    </row>
    <row r="21" spans="1:9" ht="15" x14ac:dyDescent="0.2">
      <c r="A21" s="83" t="s">
        <v>605</v>
      </c>
      <c r="B21" s="83" t="s">
        <v>874</v>
      </c>
      <c r="C21" s="83" t="s">
        <v>608</v>
      </c>
      <c r="D21" s="83" t="s">
        <v>591</v>
      </c>
      <c r="E21" s="84"/>
      <c r="F21" s="105">
        <v>-2370.23</v>
      </c>
      <c r="G21" s="105">
        <v>9067.09</v>
      </c>
      <c r="H21" s="106"/>
      <c r="I21" s="107"/>
    </row>
    <row r="22" spans="1:9" ht="15" x14ac:dyDescent="0.2">
      <c r="A22" s="83" t="s">
        <v>605</v>
      </c>
      <c r="B22" s="83" t="s">
        <v>874</v>
      </c>
      <c r="C22" s="83" t="s">
        <v>609</v>
      </c>
      <c r="D22" s="83" t="s">
        <v>591</v>
      </c>
      <c r="E22" s="84"/>
      <c r="F22" s="102">
        <v>-2169.5</v>
      </c>
      <c r="G22" s="102">
        <v>11567.09</v>
      </c>
      <c r="H22" s="103"/>
      <c r="I22" s="108"/>
    </row>
    <row r="23" spans="1:9" ht="15" x14ac:dyDescent="0.25">
      <c r="A23" s="93" t="s">
        <v>594</v>
      </c>
      <c r="B23" s="83" t="s">
        <v>874</v>
      </c>
      <c r="C23" s="93" t="s">
        <v>610</v>
      </c>
      <c r="D23" s="93" t="s">
        <v>591</v>
      </c>
      <c r="E23" s="92"/>
      <c r="F23" s="92">
        <v>-1508</v>
      </c>
      <c r="G23" s="92">
        <v>12881.6</v>
      </c>
      <c r="H23" s="93"/>
      <c r="I23" s="18"/>
    </row>
    <row r="24" spans="1:9" ht="15" x14ac:dyDescent="0.2">
      <c r="A24" s="109" t="s">
        <v>594</v>
      </c>
      <c r="B24" s="83" t="s">
        <v>874</v>
      </c>
      <c r="C24" s="109" t="s">
        <v>611</v>
      </c>
      <c r="D24" s="109" t="s">
        <v>591</v>
      </c>
      <c r="E24" s="86"/>
      <c r="F24" s="86">
        <v>-1500</v>
      </c>
      <c r="G24" s="86">
        <v>12082.6</v>
      </c>
      <c r="H24" s="109"/>
      <c r="I24" s="110"/>
    </row>
    <row r="25" spans="1:9" ht="15" x14ac:dyDescent="0.25">
      <c r="A25" s="83" t="s">
        <v>600</v>
      </c>
      <c r="B25" s="83" t="s">
        <v>874</v>
      </c>
      <c r="C25" s="83" t="s">
        <v>590</v>
      </c>
      <c r="D25" s="83" t="s">
        <v>591</v>
      </c>
      <c r="E25" s="84"/>
      <c r="F25" s="85">
        <v>-1500</v>
      </c>
      <c r="G25" s="85">
        <v>15020.6</v>
      </c>
      <c r="H25" s="87"/>
      <c r="I25" s="98"/>
    </row>
    <row r="26" spans="1:9" ht="15" x14ac:dyDescent="0.2">
      <c r="A26" s="83" t="s">
        <v>613</v>
      </c>
      <c r="B26" s="83" t="s">
        <v>874</v>
      </c>
      <c r="C26" s="83" t="s">
        <v>614</v>
      </c>
      <c r="D26" s="83" t="s">
        <v>591</v>
      </c>
      <c r="E26" s="84"/>
      <c r="F26" s="111">
        <v>-1371</v>
      </c>
      <c r="G26" s="111">
        <v>16020.6</v>
      </c>
      <c r="H26" s="112"/>
      <c r="I26" s="113"/>
    </row>
    <row r="27" spans="1:9" ht="15" x14ac:dyDescent="0.25">
      <c r="A27" s="83" t="s">
        <v>600</v>
      </c>
      <c r="B27" s="83" t="s">
        <v>874</v>
      </c>
      <c r="C27" s="83" t="s">
        <v>590</v>
      </c>
      <c r="D27" s="83" t="s">
        <v>591</v>
      </c>
      <c r="E27" s="84"/>
      <c r="F27" s="85">
        <v>-1314.51</v>
      </c>
      <c r="G27" s="85">
        <v>15521.6</v>
      </c>
      <c r="H27" s="87"/>
      <c r="I27" s="98"/>
    </row>
    <row r="28" spans="1:9" ht="15" x14ac:dyDescent="0.25">
      <c r="A28" s="83" t="s">
        <v>600</v>
      </c>
      <c r="B28" s="83" t="s">
        <v>874</v>
      </c>
      <c r="C28" s="83" t="s">
        <v>590</v>
      </c>
      <c r="D28" s="83" t="s">
        <v>591</v>
      </c>
      <c r="E28" s="84"/>
      <c r="F28" s="85">
        <v>-1314.27</v>
      </c>
      <c r="G28" s="85">
        <v>14722.6</v>
      </c>
      <c r="H28" s="87"/>
      <c r="I28" s="98"/>
    </row>
    <row r="29" spans="1:9" ht="15" x14ac:dyDescent="0.25">
      <c r="A29" s="83" t="s">
        <v>594</v>
      </c>
      <c r="B29" s="83" t="s">
        <v>874</v>
      </c>
      <c r="C29" s="83" t="s">
        <v>615</v>
      </c>
      <c r="D29" s="83" t="s">
        <v>591</v>
      </c>
      <c r="E29" s="84"/>
      <c r="F29" s="92">
        <v>-1200</v>
      </c>
      <c r="G29" s="92">
        <v>13923.6</v>
      </c>
      <c r="H29" s="93"/>
      <c r="I29" s="18"/>
    </row>
    <row r="30" spans="1:9" ht="15" x14ac:dyDescent="0.25">
      <c r="A30" s="83" t="s">
        <v>594</v>
      </c>
      <c r="B30" s="83" t="s">
        <v>874</v>
      </c>
      <c r="C30" s="83" t="s">
        <v>616</v>
      </c>
      <c r="D30" s="83" t="s">
        <v>591</v>
      </c>
      <c r="E30" s="84"/>
      <c r="F30" s="92">
        <v>-1200</v>
      </c>
      <c r="G30" s="92">
        <v>13124.6</v>
      </c>
      <c r="H30" s="93"/>
      <c r="I30" s="18"/>
    </row>
    <row r="31" spans="1:9" ht="15" x14ac:dyDescent="0.25">
      <c r="A31" s="83" t="s">
        <v>594</v>
      </c>
      <c r="B31" s="83" t="s">
        <v>874</v>
      </c>
      <c r="C31" s="83" t="s">
        <v>617</v>
      </c>
      <c r="D31" s="83" t="s">
        <v>591</v>
      </c>
      <c r="E31" s="84"/>
      <c r="F31" s="92">
        <v>-1200</v>
      </c>
      <c r="G31" s="92">
        <v>12525.6</v>
      </c>
      <c r="H31" s="93"/>
      <c r="I31" s="18"/>
    </row>
    <row r="32" spans="1:9" ht="15" x14ac:dyDescent="0.25">
      <c r="A32" s="83" t="s">
        <v>618</v>
      </c>
      <c r="B32" s="83" t="s">
        <v>874</v>
      </c>
      <c r="C32" s="83" t="s">
        <v>619</v>
      </c>
      <c r="D32" s="83" t="s">
        <v>591</v>
      </c>
      <c r="E32" s="84"/>
      <c r="F32" s="92">
        <v>-1200</v>
      </c>
      <c r="G32" s="92">
        <v>19525.599999999999</v>
      </c>
      <c r="H32" s="93"/>
      <c r="I32" s="18"/>
    </row>
    <row r="33" spans="1:11" ht="15" x14ac:dyDescent="0.2">
      <c r="A33" s="83" t="s">
        <v>605</v>
      </c>
      <c r="B33" s="83" t="s">
        <v>874</v>
      </c>
      <c r="C33" s="106" t="s">
        <v>620</v>
      </c>
      <c r="D33" s="106" t="s">
        <v>591</v>
      </c>
      <c r="E33" s="105"/>
      <c r="F33" s="105">
        <v>-1173</v>
      </c>
      <c r="G33" s="105">
        <v>17725.599999999999</v>
      </c>
      <c r="H33" s="106"/>
      <c r="I33" s="107"/>
      <c r="K33" s="114">
        <f>+F33+F36+F37+F39+F40+F41+F42+F43+F46+F51+F52+F53+F54+F55+F57</f>
        <v>-11376.029999999999</v>
      </c>
    </row>
    <row r="34" spans="1:11" ht="15" x14ac:dyDescent="0.25">
      <c r="A34" s="83" t="s">
        <v>594</v>
      </c>
      <c r="B34" s="83" t="s">
        <v>874</v>
      </c>
      <c r="C34" s="83" t="s">
        <v>621</v>
      </c>
      <c r="D34" s="83" t="s">
        <v>591</v>
      </c>
      <c r="E34" s="84"/>
      <c r="F34" s="92">
        <v>-1011</v>
      </c>
      <c r="G34" s="92">
        <v>17226.599999999999</v>
      </c>
      <c r="H34" s="93"/>
      <c r="I34" s="18"/>
    </row>
    <row r="35" spans="1:11" ht="15" x14ac:dyDescent="0.2">
      <c r="A35" s="83" t="s">
        <v>605</v>
      </c>
      <c r="B35" s="83" t="s">
        <v>874</v>
      </c>
      <c r="C35" s="83" t="s">
        <v>622</v>
      </c>
      <c r="D35" s="83" t="s">
        <v>591</v>
      </c>
      <c r="E35" s="84"/>
      <c r="F35" s="102">
        <v>-1002.8</v>
      </c>
      <c r="G35" s="102">
        <v>16927.599999999999</v>
      </c>
      <c r="H35" s="103"/>
      <c r="I35" s="108"/>
    </row>
    <row r="36" spans="1:11" ht="15" x14ac:dyDescent="0.2">
      <c r="A36" s="83" t="s">
        <v>605</v>
      </c>
      <c r="B36" s="83" t="s">
        <v>874</v>
      </c>
      <c r="C36" s="106" t="s">
        <v>623</v>
      </c>
      <c r="D36" s="106" t="s">
        <v>591</v>
      </c>
      <c r="E36" s="105"/>
      <c r="F36" s="105">
        <v>-1000</v>
      </c>
      <c r="G36" s="105">
        <v>16528.599999999999</v>
      </c>
      <c r="H36" s="106"/>
      <c r="I36" s="107"/>
    </row>
    <row r="37" spans="1:11" ht="15" x14ac:dyDescent="0.2">
      <c r="A37" s="83" t="s">
        <v>605</v>
      </c>
      <c r="B37" s="83" t="s">
        <v>874</v>
      </c>
      <c r="C37" s="106" t="s">
        <v>624</v>
      </c>
      <c r="D37" s="106" t="s">
        <v>591</v>
      </c>
      <c r="E37" s="105"/>
      <c r="F37" s="105">
        <v>-1000</v>
      </c>
      <c r="G37" s="105">
        <v>16228.6</v>
      </c>
      <c r="H37" s="106"/>
      <c r="I37" s="107"/>
    </row>
    <row r="38" spans="1:11" ht="15" x14ac:dyDescent="0.2">
      <c r="A38" s="83" t="s">
        <v>602</v>
      </c>
      <c r="B38" s="83" t="s">
        <v>874</v>
      </c>
      <c r="C38" s="83" t="s">
        <v>625</v>
      </c>
      <c r="D38" s="83" t="s">
        <v>591</v>
      </c>
      <c r="E38" s="84"/>
      <c r="F38" s="99">
        <v>-1000</v>
      </c>
      <c r="G38" s="99">
        <v>15928.6</v>
      </c>
      <c r="H38" s="100"/>
      <c r="I38" s="101"/>
    </row>
    <row r="39" spans="1:11" ht="15" x14ac:dyDescent="0.2">
      <c r="A39" s="106" t="s">
        <v>605</v>
      </c>
      <c r="B39" s="83" t="s">
        <v>874</v>
      </c>
      <c r="C39" s="106" t="s">
        <v>626</v>
      </c>
      <c r="D39" s="106" t="s">
        <v>591</v>
      </c>
      <c r="E39" s="105"/>
      <c r="F39" s="105">
        <v>-1000</v>
      </c>
      <c r="G39" s="105">
        <v>15133.6</v>
      </c>
      <c r="H39" s="106"/>
      <c r="I39" s="107"/>
    </row>
    <row r="40" spans="1:11" ht="15" x14ac:dyDescent="0.2">
      <c r="A40" s="106" t="s">
        <v>605</v>
      </c>
      <c r="B40" s="83" t="s">
        <v>874</v>
      </c>
      <c r="C40" s="106" t="s">
        <v>627</v>
      </c>
      <c r="D40" s="106" t="s">
        <v>591</v>
      </c>
      <c r="E40" s="105"/>
      <c r="F40" s="105">
        <v>-1000</v>
      </c>
      <c r="G40" s="105">
        <v>14283.6</v>
      </c>
      <c r="H40" s="106"/>
      <c r="I40" s="107"/>
    </row>
    <row r="41" spans="1:11" ht="15" x14ac:dyDescent="0.2">
      <c r="A41" s="106" t="s">
        <v>605</v>
      </c>
      <c r="B41" s="83" t="s">
        <v>874</v>
      </c>
      <c r="C41" s="106" t="s">
        <v>628</v>
      </c>
      <c r="D41" s="106" t="s">
        <v>591</v>
      </c>
      <c r="E41" s="105"/>
      <c r="F41" s="105">
        <v>-1000</v>
      </c>
      <c r="G41" s="105">
        <v>12783.6</v>
      </c>
      <c r="H41" s="106"/>
      <c r="I41" s="107"/>
    </row>
    <row r="42" spans="1:11" ht="15" x14ac:dyDescent="0.2">
      <c r="A42" s="106" t="s">
        <v>605</v>
      </c>
      <c r="B42" s="83" t="s">
        <v>874</v>
      </c>
      <c r="C42" s="106" t="s">
        <v>629</v>
      </c>
      <c r="D42" s="106" t="s">
        <v>591</v>
      </c>
      <c r="E42" s="105"/>
      <c r="F42" s="105">
        <v>-1000</v>
      </c>
      <c r="G42" s="105">
        <v>15783.6</v>
      </c>
      <c r="H42" s="106"/>
      <c r="I42" s="107"/>
    </row>
    <row r="43" spans="1:11" ht="15" x14ac:dyDescent="0.2">
      <c r="A43" s="106" t="s">
        <v>605</v>
      </c>
      <c r="B43" s="83" t="s">
        <v>874</v>
      </c>
      <c r="C43" s="106" t="s">
        <v>630</v>
      </c>
      <c r="D43" s="106" t="s">
        <v>591</v>
      </c>
      <c r="E43" s="105"/>
      <c r="F43" s="105">
        <v>-1000</v>
      </c>
      <c r="G43" s="105">
        <v>8111.93</v>
      </c>
      <c r="H43" s="106"/>
      <c r="I43" s="107"/>
    </row>
    <row r="44" spans="1:11" ht="15" x14ac:dyDescent="0.2">
      <c r="A44" s="83" t="s">
        <v>592</v>
      </c>
      <c r="B44" s="83" t="s">
        <v>874</v>
      </c>
      <c r="C44" s="83" t="s">
        <v>593</v>
      </c>
      <c r="D44" s="83" t="s">
        <v>591</v>
      </c>
      <c r="E44" s="84"/>
      <c r="F44" s="89">
        <v>-1000</v>
      </c>
      <c r="G44" s="89">
        <v>6945.93</v>
      </c>
      <c r="H44" s="90"/>
      <c r="I44" s="91"/>
    </row>
    <row r="45" spans="1:11" ht="15" x14ac:dyDescent="0.2">
      <c r="A45" s="83" t="s">
        <v>592</v>
      </c>
      <c r="B45" s="83" t="s">
        <v>874</v>
      </c>
      <c r="C45" s="83" t="s">
        <v>593</v>
      </c>
      <c r="D45" s="83" t="s">
        <v>591</v>
      </c>
      <c r="E45" s="84"/>
      <c r="F45" s="89">
        <v>-1000</v>
      </c>
      <c r="G45" s="89">
        <v>5611.93</v>
      </c>
      <c r="H45" s="90"/>
      <c r="I45" s="91"/>
    </row>
    <row r="46" spans="1:11" ht="15" x14ac:dyDescent="0.2">
      <c r="A46" s="83" t="s">
        <v>605</v>
      </c>
      <c r="B46" s="83" t="s">
        <v>874</v>
      </c>
      <c r="C46" s="106" t="s">
        <v>631</v>
      </c>
      <c r="D46" s="106" t="s">
        <v>591</v>
      </c>
      <c r="E46" s="105"/>
      <c r="F46" s="105">
        <v>-1000</v>
      </c>
      <c r="G46" s="105">
        <v>4812.93</v>
      </c>
      <c r="H46" s="106"/>
      <c r="I46" s="107"/>
    </row>
    <row r="47" spans="1:11" ht="15" x14ac:dyDescent="0.2">
      <c r="A47" s="83" t="s">
        <v>605</v>
      </c>
      <c r="B47" s="83" t="s">
        <v>874</v>
      </c>
      <c r="C47" s="83" t="s">
        <v>632</v>
      </c>
      <c r="D47" s="83" t="s">
        <v>591</v>
      </c>
      <c r="E47" s="84"/>
      <c r="F47" s="102">
        <v>-782</v>
      </c>
      <c r="G47" s="102">
        <v>5812.93</v>
      </c>
      <c r="H47" s="103"/>
      <c r="I47" s="108"/>
    </row>
    <row r="48" spans="1:11" ht="15" x14ac:dyDescent="0.2">
      <c r="A48" s="83" t="s">
        <v>605</v>
      </c>
      <c r="B48" s="83" t="s">
        <v>874</v>
      </c>
      <c r="C48" s="83" t="s">
        <v>609</v>
      </c>
      <c r="D48" s="83" t="s">
        <v>591</v>
      </c>
      <c r="E48" s="84"/>
      <c r="F48" s="102">
        <v>-614</v>
      </c>
      <c r="G48" s="102">
        <v>6594.93</v>
      </c>
      <c r="H48" s="103"/>
      <c r="I48" s="108"/>
    </row>
    <row r="49" spans="1:9" ht="15" x14ac:dyDescent="0.2">
      <c r="A49" s="83" t="s">
        <v>633</v>
      </c>
      <c r="B49" s="83" t="s">
        <v>874</v>
      </c>
      <c r="C49" s="83" t="s">
        <v>634</v>
      </c>
      <c r="D49" s="83" t="s">
        <v>591</v>
      </c>
      <c r="E49" s="84"/>
      <c r="F49" s="92">
        <v>-599</v>
      </c>
      <c r="G49" s="92">
        <v>6933.91</v>
      </c>
      <c r="H49" s="93"/>
      <c r="I49" s="115"/>
    </row>
    <row r="50" spans="1:9" ht="15" x14ac:dyDescent="0.2">
      <c r="A50" s="83" t="s">
        <v>633</v>
      </c>
      <c r="B50" s="83" t="s">
        <v>874</v>
      </c>
      <c r="C50" s="83" t="s">
        <v>636</v>
      </c>
      <c r="D50" s="83" t="s">
        <v>591</v>
      </c>
      <c r="E50" s="84"/>
      <c r="F50" s="92">
        <v>-599</v>
      </c>
      <c r="G50" s="92">
        <v>19286.91</v>
      </c>
      <c r="H50" s="93"/>
      <c r="I50" s="115"/>
    </row>
    <row r="51" spans="1:9" ht="15" x14ac:dyDescent="0.2">
      <c r="A51" s="83" t="s">
        <v>605</v>
      </c>
      <c r="B51" s="83" t="s">
        <v>874</v>
      </c>
      <c r="C51" s="106" t="s">
        <v>608</v>
      </c>
      <c r="D51" s="106" t="s">
        <v>591</v>
      </c>
      <c r="E51" s="105"/>
      <c r="F51" s="105">
        <v>-534.37</v>
      </c>
      <c r="G51" s="105">
        <v>9760.2800000000007</v>
      </c>
      <c r="H51" s="106"/>
      <c r="I51" s="107"/>
    </row>
    <row r="52" spans="1:9" ht="15" x14ac:dyDescent="0.2">
      <c r="A52" s="83" t="s">
        <v>605</v>
      </c>
      <c r="B52" s="83" t="s">
        <v>874</v>
      </c>
      <c r="C52" s="106" t="s">
        <v>637</v>
      </c>
      <c r="D52" s="106" t="s">
        <v>591</v>
      </c>
      <c r="E52" s="105"/>
      <c r="F52" s="105">
        <v>-493.66</v>
      </c>
      <c r="G52" s="105">
        <v>10771.28</v>
      </c>
      <c r="H52" s="106"/>
      <c r="I52" s="107"/>
    </row>
    <row r="53" spans="1:9" ht="15" x14ac:dyDescent="0.2">
      <c r="A53" s="83" t="s">
        <v>605</v>
      </c>
      <c r="B53" s="83" t="s">
        <v>874</v>
      </c>
      <c r="C53" s="106" t="s">
        <v>627</v>
      </c>
      <c r="D53" s="106" t="s">
        <v>591</v>
      </c>
      <c r="E53" s="105"/>
      <c r="F53" s="105">
        <v>-339.72</v>
      </c>
      <c r="G53" s="105">
        <v>9489.2800000000007</v>
      </c>
      <c r="H53" s="106"/>
      <c r="I53" s="107"/>
    </row>
    <row r="54" spans="1:9" ht="15" x14ac:dyDescent="0.2">
      <c r="A54" s="83" t="s">
        <v>605</v>
      </c>
      <c r="B54" s="83" t="s">
        <v>874</v>
      </c>
      <c r="C54" s="106" t="s">
        <v>624</v>
      </c>
      <c r="D54" s="106" t="s">
        <v>591</v>
      </c>
      <c r="E54" s="105"/>
      <c r="F54" s="105">
        <v>-338.98</v>
      </c>
      <c r="G54" s="105">
        <v>7689.28</v>
      </c>
      <c r="H54" s="106"/>
      <c r="I54" s="107"/>
    </row>
    <row r="55" spans="1:9" ht="15" x14ac:dyDescent="0.2">
      <c r="A55" s="83" t="s">
        <v>605</v>
      </c>
      <c r="B55" s="83" t="s">
        <v>874</v>
      </c>
      <c r="C55" s="106" t="s">
        <v>638</v>
      </c>
      <c r="D55" s="106" t="s">
        <v>591</v>
      </c>
      <c r="E55" s="105"/>
      <c r="F55" s="105">
        <v>-336.31</v>
      </c>
      <c r="G55" s="105">
        <v>7389.28</v>
      </c>
      <c r="H55" s="106"/>
      <c r="I55" s="107"/>
    </row>
    <row r="56" spans="1:9" ht="15" x14ac:dyDescent="0.2">
      <c r="A56" s="83" t="s">
        <v>605</v>
      </c>
      <c r="B56" s="83" t="s">
        <v>874</v>
      </c>
      <c r="C56" s="83" t="s">
        <v>639</v>
      </c>
      <c r="D56" s="83" t="s">
        <v>591</v>
      </c>
      <c r="E56" s="84"/>
      <c r="F56" s="102">
        <v>-229.9</v>
      </c>
      <c r="G56" s="102">
        <v>6639.28</v>
      </c>
      <c r="H56" s="103"/>
      <c r="I56" s="108"/>
    </row>
    <row r="57" spans="1:9" ht="15" x14ac:dyDescent="0.2">
      <c r="A57" s="83" t="s">
        <v>605</v>
      </c>
      <c r="B57" s="83" t="s">
        <v>874</v>
      </c>
      <c r="C57" s="106" t="s">
        <v>640</v>
      </c>
      <c r="D57" s="106" t="s">
        <v>591</v>
      </c>
      <c r="E57" s="105"/>
      <c r="F57" s="105">
        <v>-159.99</v>
      </c>
      <c r="G57" s="105">
        <v>6239.28</v>
      </c>
      <c r="H57" s="106"/>
      <c r="I57" s="107"/>
    </row>
    <row r="58" spans="1:9" ht="15" x14ac:dyDescent="0.2">
      <c r="A58" s="83" t="s">
        <v>605</v>
      </c>
      <c r="B58" s="83" t="s">
        <v>874</v>
      </c>
      <c r="C58" s="116" t="s">
        <v>641</v>
      </c>
      <c r="D58" s="116" t="s">
        <v>591</v>
      </c>
      <c r="E58" s="117"/>
      <c r="F58" s="102">
        <v>-104</v>
      </c>
      <c r="G58" s="102">
        <v>6039.28</v>
      </c>
      <c r="H58" s="103"/>
      <c r="I58" s="108"/>
    </row>
    <row r="59" spans="1:9" ht="15" x14ac:dyDescent="0.2">
      <c r="A59" s="83" t="s">
        <v>642</v>
      </c>
      <c r="B59" s="83" t="s">
        <v>874</v>
      </c>
      <c r="C59" s="93" t="s">
        <v>643</v>
      </c>
      <c r="D59" s="93" t="s">
        <v>591</v>
      </c>
      <c r="E59" s="92"/>
      <c r="F59" s="92">
        <v>-95.84</v>
      </c>
      <c r="G59" s="92">
        <v>5739.28</v>
      </c>
      <c r="H59" s="93"/>
      <c r="I59" s="115"/>
    </row>
    <row r="60" spans="1:9" ht="15" x14ac:dyDescent="0.2">
      <c r="A60" s="83" t="s">
        <v>642</v>
      </c>
      <c r="B60" s="83" t="s">
        <v>874</v>
      </c>
      <c r="C60" s="93" t="s">
        <v>644</v>
      </c>
      <c r="D60" s="93" t="s">
        <v>591</v>
      </c>
      <c r="E60" s="92"/>
      <c r="F60" s="92">
        <v>-95.84</v>
      </c>
      <c r="G60" s="92">
        <v>3239.28</v>
      </c>
      <c r="H60" s="93"/>
      <c r="I60" s="115"/>
    </row>
    <row r="61" spans="1:9" ht="15" x14ac:dyDescent="0.2">
      <c r="A61" s="83"/>
      <c r="B61" s="83" t="s">
        <v>874</v>
      </c>
      <c r="C61" s="83"/>
      <c r="D61" s="83"/>
      <c r="E61" s="84"/>
      <c r="F61" s="84"/>
      <c r="G61" s="84"/>
      <c r="H61" s="83"/>
    </row>
    <row r="62" spans="1:9" ht="15" x14ac:dyDescent="0.2">
      <c r="A62" s="83"/>
      <c r="B62" s="83" t="s">
        <v>874</v>
      </c>
      <c r="C62" s="83"/>
      <c r="D62" s="83"/>
      <c r="E62" s="84"/>
      <c r="F62" s="84"/>
      <c r="G62" s="84"/>
      <c r="H62" s="83"/>
    </row>
    <row r="63" spans="1:9" ht="15" x14ac:dyDescent="0.2">
      <c r="A63" s="83" t="s">
        <v>645</v>
      </c>
      <c r="B63" s="83" t="s">
        <v>874</v>
      </c>
      <c r="C63" s="83" t="s">
        <v>619</v>
      </c>
      <c r="D63" s="93" t="s">
        <v>646</v>
      </c>
      <c r="E63" s="92">
        <v>0.01</v>
      </c>
      <c r="F63" s="92"/>
      <c r="G63" s="92">
        <v>3399.27</v>
      </c>
      <c r="H63" s="93"/>
      <c r="I63" s="94"/>
    </row>
    <row r="64" spans="1:9" ht="15" x14ac:dyDescent="0.2">
      <c r="A64" s="83" t="s">
        <v>645</v>
      </c>
      <c r="B64" s="83" t="s">
        <v>874</v>
      </c>
      <c r="C64" s="83" t="s">
        <v>619</v>
      </c>
      <c r="D64" s="93" t="s">
        <v>646</v>
      </c>
      <c r="E64" s="92">
        <v>99</v>
      </c>
      <c r="F64" s="92"/>
      <c r="G64" s="92">
        <v>2399.27</v>
      </c>
      <c r="H64" s="93"/>
      <c r="I64" s="94"/>
    </row>
    <row r="65" spans="1:9" ht="15" x14ac:dyDescent="0.2">
      <c r="A65" s="83" t="s">
        <v>647</v>
      </c>
      <c r="B65" s="83" t="s">
        <v>874</v>
      </c>
      <c r="C65" s="83" t="s">
        <v>648</v>
      </c>
      <c r="D65" s="93" t="s">
        <v>646</v>
      </c>
      <c r="E65" s="92">
        <v>150</v>
      </c>
      <c r="F65" s="92"/>
      <c r="G65" s="92">
        <v>8199.27</v>
      </c>
      <c r="H65" s="93"/>
      <c r="I65" s="94"/>
    </row>
    <row r="66" spans="1:9" ht="15" x14ac:dyDescent="0.2">
      <c r="A66" s="83" t="s">
        <v>647</v>
      </c>
      <c r="B66" s="83" t="s">
        <v>874</v>
      </c>
      <c r="C66" s="83" t="s">
        <v>649</v>
      </c>
      <c r="D66" s="93" t="s">
        <v>646</v>
      </c>
      <c r="E66" s="92">
        <v>199</v>
      </c>
      <c r="F66" s="92"/>
      <c r="G66" s="92">
        <v>7899.27</v>
      </c>
      <c r="H66" s="93"/>
      <c r="I66" s="94"/>
    </row>
    <row r="67" spans="1:9" ht="15" x14ac:dyDescent="0.2">
      <c r="A67" s="83" t="s">
        <v>647</v>
      </c>
      <c r="B67" s="83" t="s">
        <v>874</v>
      </c>
      <c r="C67" s="83" t="s">
        <v>650</v>
      </c>
      <c r="D67" s="93" t="s">
        <v>646</v>
      </c>
      <c r="E67" s="92">
        <v>199</v>
      </c>
      <c r="F67" s="92"/>
      <c r="G67" s="92">
        <v>6321.64</v>
      </c>
      <c r="H67" s="93"/>
      <c r="I67" s="94"/>
    </row>
    <row r="68" spans="1:9" ht="15" x14ac:dyDescent="0.2">
      <c r="A68" s="83" t="s">
        <v>651</v>
      </c>
      <c r="B68" s="83" t="s">
        <v>874</v>
      </c>
      <c r="C68" s="83" t="s">
        <v>652</v>
      </c>
      <c r="D68" s="93" t="s">
        <v>646</v>
      </c>
      <c r="E68" s="92">
        <v>200</v>
      </c>
      <c r="F68" s="92"/>
      <c r="G68" s="92">
        <v>5196.6400000000003</v>
      </c>
      <c r="H68" s="93"/>
      <c r="I68" s="94"/>
    </row>
    <row r="69" spans="1:9" ht="15" x14ac:dyDescent="0.2">
      <c r="A69" s="83" t="s">
        <v>645</v>
      </c>
      <c r="B69" s="83" t="s">
        <v>874</v>
      </c>
      <c r="C69" s="83" t="s">
        <v>619</v>
      </c>
      <c r="D69" s="93" t="s">
        <v>646</v>
      </c>
      <c r="E69" s="92">
        <v>200</v>
      </c>
      <c r="F69" s="92"/>
      <c r="G69" s="92">
        <v>6196.64</v>
      </c>
      <c r="H69" s="93"/>
      <c r="I69" s="94"/>
    </row>
    <row r="70" spans="1:9" ht="15" x14ac:dyDescent="0.2">
      <c r="A70" s="83" t="s">
        <v>647</v>
      </c>
      <c r="B70" s="83" t="s">
        <v>874</v>
      </c>
      <c r="C70" s="83" t="s">
        <v>653</v>
      </c>
      <c r="D70" s="93" t="s">
        <v>646</v>
      </c>
      <c r="E70" s="92">
        <v>250</v>
      </c>
      <c r="F70" s="92"/>
      <c r="G70" s="92">
        <v>3996.64</v>
      </c>
      <c r="H70" s="93"/>
      <c r="I70" s="94"/>
    </row>
    <row r="71" spans="1:9" ht="15" x14ac:dyDescent="0.2">
      <c r="A71" s="83" t="s">
        <v>647</v>
      </c>
      <c r="B71" s="83" t="s">
        <v>874</v>
      </c>
      <c r="C71" s="83" t="s">
        <v>654</v>
      </c>
      <c r="D71" s="93" t="s">
        <v>646</v>
      </c>
      <c r="E71" s="92">
        <v>250</v>
      </c>
      <c r="F71" s="92"/>
      <c r="G71" s="92">
        <v>2296.64</v>
      </c>
      <c r="H71" s="93"/>
      <c r="I71" s="94"/>
    </row>
    <row r="72" spans="1:9" ht="15" x14ac:dyDescent="0.2">
      <c r="A72" s="83" t="s">
        <v>645</v>
      </c>
      <c r="B72" s="83" t="s">
        <v>874</v>
      </c>
      <c r="C72" s="83" t="s">
        <v>619</v>
      </c>
      <c r="D72" s="93" t="s">
        <v>646</v>
      </c>
      <c r="E72" s="92">
        <v>250</v>
      </c>
      <c r="F72" s="92"/>
      <c r="G72" s="92">
        <v>10729.11</v>
      </c>
      <c r="H72" s="93"/>
      <c r="I72" s="94"/>
    </row>
    <row r="73" spans="1:9" ht="15" x14ac:dyDescent="0.2">
      <c r="A73" s="83" t="s">
        <v>647</v>
      </c>
      <c r="B73" s="83" t="s">
        <v>874</v>
      </c>
      <c r="C73" s="83" t="s">
        <v>655</v>
      </c>
      <c r="D73" s="93" t="s">
        <v>646</v>
      </c>
      <c r="E73" s="92">
        <v>250</v>
      </c>
      <c r="F73" s="92"/>
      <c r="G73" s="92">
        <v>6885.11</v>
      </c>
      <c r="H73" s="93"/>
      <c r="I73" s="94"/>
    </row>
    <row r="74" spans="1:9" ht="15" x14ac:dyDescent="0.2">
      <c r="A74" s="83" t="s">
        <v>651</v>
      </c>
      <c r="B74" s="83" t="s">
        <v>874</v>
      </c>
      <c r="C74" s="83" t="s">
        <v>656</v>
      </c>
      <c r="D74" s="93" t="s">
        <v>646</v>
      </c>
      <c r="E74" s="92">
        <v>299</v>
      </c>
      <c r="F74" s="92"/>
      <c r="G74" s="92">
        <v>6635.11</v>
      </c>
      <c r="H74" s="93"/>
      <c r="I74" s="94"/>
    </row>
    <row r="75" spans="1:9" ht="15" x14ac:dyDescent="0.2">
      <c r="A75" s="83" t="s">
        <v>645</v>
      </c>
      <c r="B75" s="83" t="s">
        <v>874</v>
      </c>
      <c r="C75" s="83" t="s">
        <v>619</v>
      </c>
      <c r="D75" s="93" t="s">
        <v>646</v>
      </c>
      <c r="E75" s="92">
        <v>299</v>
      </c>
      <c r="F75" s="92"/>
      <c r="G75" s="92">
        <v>5135.1099999999997</v>
      </c>
      <c r="H75" s="93"/>
      <c r="I75" s="94"/>
    </row>
    <row r="76" spans="1:9" ht="15" x14ac:dyDescent="0.2">
      <c r="A76" s="83" t="s">
        <v>647</v>
      </c>
      <c r="B76" s="83" t="s">
        <v>874</v>
      </c>
      <c r="C76" s="83" t="s">
        <v>657</v>
      </c>
      <c r="D76" s="93" t="s">
        <v>646</v>
      </c>
      <c r="E76" s="92">
        <v>300</v>
      </c>
      <c r="F76" s="92"/>
      <c r="G76" s="92">
        <v>4136.1099999999997</v>
      </c>
      <c r="H76" s="93"/>
      <c r="I76" s="94"/>
    </row>
    <row r="77" spans="1:9" ht="15" x14ac:dyDescent="0.2">
      <c r="A77" s="83" t="s">
        <v>651</v>
      </c>
      <c r="B77" s="83" t="s">
        <v>874</v>
      </c>
      <c r="C77" s="83" t="s">
        <v>658</v>
      </c>
      <c r="D77" s="93" t="s">
        <v>646</v>
      </c>
      <c r="E77" s="92">
        <v>300</v>
      </c>
      <c r="F77" s="92"/>
      <c r="G77" s="92">
        <v>3337.11</v>
      </c>
      <c r="H77" s="93"/>
      <c r="I77" s="94"/>
    </row>
    <row r="78" spans="1:9" ht="15" x14ac:dyDescent="0.2">
      <c r="A78" s="83" t="s">
        <v>659</v>
      </c>
      <c r="B78" s="83" t="s">
        <v>874</v>
      </c>
      <c r="C78" s="83" t="s">
        <v>660</v>
      </c>
      <c r="D78" s="93" t="s">
        <v>646</v>
      </c>
      <c r="E78" s="92">
        <v>300</v>
      </c>
      <c r="F78" s="92"/>
      <c r="G78" s="92">
        <v>3567.01</v>
      </c>
      <c r="H78" s="93"/>
      <c r="I78" s="94"/>
    </row>
    <row r="79" spans="1:9" ht="15" x14ac:dyDescent="0.2">
      <c r="A79" s="83" t="s">
        <v>659</v>
      </c>
      <c r="B79" s="83" t="s">
        <v>874</v>
      </c>
      <c r="C79" s="83" t="s">
        <v>661</v>
      </c>
      <c r="D79" s="93" t="s">
        <v>646</v>
      </c>
      <c r="E79" s="92">
        <v>300</v>
      </c>
      <c r="F79" s="92"/>
      <c r="G79" s="92">
        <v>3068.01</v>
      </c>
      <c r="H79" s="93"/>
      <c r="I79" s="94"/>
    </row>
    <row r="80" spans="1:9" ht="15" x14ac:dyDescent="0.2">
      <c r="A80" s="83" t="s">
        <v>647</v>
      </c>
      <c r="B80" s="83" t="s">
        <v>874</v>
      </c>
      <c r="C80" s="83" t="s">
        <v>662</v>
      </c>
      <c r="D80" s="93" t="s">
        <v>646</v>
      </c>
      <c r="E80" s="92">
        <v>300</v>
      </c>
      <c r="F80" s="92"/>
      <c r="G80" s="92">
        <v>2818.01</v>
      </c>
      <c r="H80" s="93"/>
      <c r="I80" s="94"/>
    </row>
    <row r="81" spans="1:9" ht="15" x14ac:dyDescent="0.2">
      <c r="A81" s="83" t="s">
        <v>647</v>
      </c>
      <c r="B81" s="83" t="s">
        <v>874</v>
      </c>
      <c r="C81" s="83" t="s">
        <v>663</v>
      </c>
      <c r="D81" s="93" t="s">
        <v>646</v>
      </c>
      <c r="E81" s="92">
        <v>300</v>
      </c>
      <c r="F81" s="92"/>
      <c r="G81" s="92">
        <v>1968.01</v>
      </c>
      <c r="H81" s="93"/>
      <c r="I81" s="94"/>
    </row>
    <row r="82" spans="1:9" ht="15" x14ac:dyDescent="0.2">
      <c r="A82" s="83" t="s">
        <v>651</v>
      </c>
      <c r="B82" s="83" t="s">
        <v>874</v>
      </c>
      <c r="C82" s="83" t="s">
        <v>664</v>
      </c>
      <c r="D82" s="93" t="s">
        <v>646</v>
      </c>
      <c r="E82" s="92">
        <v>300</v>
      </c>
      <c r="F82" s="92"/>
      <c r="G82" s="92">
        <v>3468.01</v>
      </c>
      <c r="H82" s="93"/>
      <c r="I82" s="94"/>
    </row>
    <row r="83" spans="1:9" ht="15" x14ac:dyDescent="0.2">
      <c r="A83" s="83" t="s">
        <v>645</v>
      </c>
      <c r="B83" s="83" t="s">
        <v>874</v>
      </c>
      <c r="C83" s="83" t="s">
        <v>619</v>
      </c>
      <c r="D83" s="93" t="s">
        <v>646</v>
      </c>
      <c r="E83" s="92">
        <v>300</v>
      </c>
      <c r="F83" s="92"/>
      <c r="G83" s="92">
        <v>4668.01</v>
      </c>
      <c r="H83" s="93"/>
      <c r="I83" s="94"/>
    </row>
    <row r="84" spans="1:9" ht="15" x14ac:dyDescent="0.2">
      <c r="A84" s="83" t="s">
        <v>645</v>
      </c>
      <c r="B84" s="83" t="s">
        <v>874</v>
      </c>
      <c r="C84" s="83" t="s">
        <v>619</v>
      </c>
      <c r="D84" s="93" t="s">
        <v>646</v>
      </c>
      <c r="E84" s="92">
        <v>350</v>
      </c>
      <c r="F84" s="92"/>
      <c r="G84" s="92">
        <v>6176.01</v>
      </c>
      <c r="H84" s="93"/>
      <c r="I84" s="94"/>
    </row>
    <row r="85" spans="1:9" ht="15" x14ac:dyDescent="0.2">
      <c r="A85" s="83" t="s">
        <v>647</v>
      </c>
      <c r="B85" s="83" t="s">
        <v>874</v>
      </c>
      <c r="C85" s="83" t="s">
        <v>665</v>
      </c>
      <c r="D85" s="93" t="s">
        <v>646</v>
      </c>
      <c r="E85" s="92">
        <v>374</v>
      </c>
      <c r="F85" s="92"/>
      <c r="G85" s="92">
        <v>7178.81</v>
      </c>
      <c r="H85" s="93"/>
      <c r="I85" s="94"/>
    </row>
    <row r="86" spans="1:9" ht="15" x14ac:dyDescent="0.2">
      <c r="A86" s="83" t="s">
        <v>647</v>
      </c>
      <c r="B86" s="83" t="s">
        <v>874</v>
      </c>
      <c r="C86" s="83" t="s">
        <v>666</v>
      </c>
      <c r="D86" s="93" t="s">
        <v>646</v>
      </c>
      <c r="E86" s="92">
        <v>399</v>
      </c>
      <c r="F86" s="92"/>
      <c r="G86" s="92">
        <v>8178.81</v>
      </c>
      <c r="H86" s="93"/>
      <c r="I86" s="94"/>
    </row>
    <row r="87" spans="1:9" ht="15" x14ac:dyDescent="0.2">
      <c r="A87" s="83" t="s">
        <v>645</v>
      </c>
      <c r="B87" s="83" t="s">
        <v>874</v>
      </c>
      <c r="C87" s="83" t="s">
        <v>619</v>
      </c>
      <c r="D87" s="93" t="s">
        <v>646</v>
      </c>
      <c r="E87" s="92">
        <v>400</v>
      </c>
      <c r="F87" s="92"/>
      <c r="G87" s="92">
        <v>7278.81</v>
      </c>
      <c r="H87" s="93"/>
      <c r="I87" s="94"/>
    </row>
    <row r="88" spans="1:9" ht="15" x14ac:dyDescent="0.2">
      <c r="A88" s="83" t="s">
        <v>647</v>
      </c>
      <c r="B88" s="83" t="s">
        <v>874</v>
      </c>
      <c r="C88" s="83" t="s">
        <v>667</v>
      </c>
      <c r="D88" s="93" t="s">
        <v>646</v>
      </c>
      <c r="E88" s="92">
        <v>400</v>
      </c>
      <c r="F88" s="92"/>
      <c r="G88" s="92">
        <v>7028.81</v>
      </c>
      <c r="H88" s="93"/>
      <c r="I88" s="94"/>
    </row>
    <row r="89" spans="1:9" ht="15" x14ac:dyDescent="0.2">
      <c r="A89" s="83" t="s">
        <v>668</v>
      </c>
      <c r="B89" s="83" t="s">
        <v>874</v>
      </c>
      <c r="C89" s="83" t="s">
        <v>669</v>
      </c>
      <c r="D89" s="93" t="s">
        <v>646</v>
      </c>
      <c r="E89" s="92">
        <v>400</v>
      </c>
      <c r="F89" s="92"/>
      <c r="G89" s="92">
        <v>5228.8100000000004</v>
      </c>
      <c r="H89" s="93"/>
      <c r="I89" s="94"/>
    </row>
    <row r="90" spans="1:9" ht="15" x14ac:dyDescent="0.2">
      <c r="A90" s="83" t="s">
        <v>647</v>
      </c>
      <c r="B90" s="83" t="s">
        <v>874</v>
      </c>
      <c r="C90" s="83" t="s">
        <v>670</v>
      </c>
      <c r="D90" s="93" t="s">
        <v>646</v>
      </c>
      <c r="E90" s="92">
        <v>405</v>
      </c>
      <c r="F90" s="92"/>
      <c r="G90" s="92">
        <v>4228.8100000000004</v>
      </c>
      <c r="H90" s="93"/>
      <c r="I90" s="94"/>
    </row>
    <row r="91" spans="1:9" ht="15" x14ac:dyDescent="0.2">
      <c r="A91" s="83" t="s">
        <v>647</v>
      </c>
      <c r="B91" s="83" t="s">
        <v>874</v>
      </c>
      <c r="C91" s="83" t="s">
        <v>671</v>
      </c>
      <c r="D91" s="93" t="s">
        <v>646</v>
      </c>
      <c r="E91" s="92">
        <v>449</v>
      </c>
      <c r="F91" s="92"/>
      <c r="G91" s="92">
        <v>5428.81</v>
      </c>
      <c r="H91" s="93"/>
      <c r="I91" s="94"/>
    </row>
    <row r="92" spans="1:9" ht="15" x14ac:dyDescent="0.2">
      <c r="A92" s="83" t="s">
        <v>647</v>
      </c>
      <c r="B92" s="83" t="s">
        <v>874</v>
      </c>
      <c r="C92" s="83" t="s">
        <v>672</v>
      </c>
      <c r="D92" s="93" t="s">
        <v>646</v>
      </c>
      <c r="E92" s="92">
        <v>450</v>
      </c>
      <c r="F92" s="92"/>
      <c r="G92" s="92">
        <v>7928.81</v>
      </c>
      <c r="H92" s="93"/>
      <c r="I92" s="94"/>
    </row>
    <row r="93" spans="1:9" ht="15" x14ac:dyDescent="0.2">
      <c r="A93" s="83" t="s">
        <v>673</v>
      </c>
      <c r="B93" s="83" t="s">
        <v>874</v>
      </c>
      <c r="C93" s="83" t="s">
        <v>674</v>
      </c>
      <c r="D93" s="93" t="s">
        <v>646</v>
      </c>
      <c r="E93" s="92">
        <v>450</v>
      </c>
      <c r="F93" s="92"/>
      <c r="G93" s="92">
        <v>11716.58</v>
      </c>
      <c r="H93" s="93"/>
      <c r="I93" s="94"/>
    </row>
    <row r="94" spans="1:9" ht="15" x14ac:dyDescent="0.2">
      <c r="A94" s="83" t="s">
        <v>647</v>
      </c>
      <c r="B94" s="83" t="s">
        <v>874</v>
      </c>
      <c r="C94" s="83" t="s">
        <v>675</v>
      </c>
      <c r="D94" s="93" t="s">
        <v>646</v>
      </c>
      <c r="E94" s="92">
        <v>450</v>
      </c>
      <c r="F94" s="92"/>
      <c r="G94" s="92">
        <v>15844.1</v>
      </c>
      <c r="H94" s="93"/>
      <c r="I94" s="94"/>
    </row>
    <row r="95" spans="1:9" ht="15" x14ac:dyDescent="0.2">
      <c r="A95" s="83" t="s">
        <v>647</v>
      </c>
      <c r="B95" s="83" t="s">
        <v>874</v>
      </c>
      <c r="C95" s="83" t="s">
        <v>676</v>
      </c>
      <c r="D95" s="93" t="s">
        <v>646</v>
      </c>
      <c r="E95" s="92">
        <v>450</v>
      </c>
      <c r="F95" s="92"/>
      <c r="G95" s="92">
        <v>7892.86</v>
      </c>
      <c r="H95" s="93"/>
      <c r="I95" s="94"/>
    </row>
    <row r="96" spans="1:9" ht="15" x14ac:dyDescent="0.2">
      <c r="A96" s="83" t="s">
        <v>647</v>
      </c>
      <c r="B96" s="83" t="s">
        <v>874</v>
      </c>
      <c r="C96" s="83" t="s">
        <v>677</v>
      </c>
      <c r="D96" s="93" t="s">
        <v>646</v>
      </c>
      <c r="E96" s="92">
        <v>450</v>
      </c>
      <c r="F96" s="92"/>
      <c r="G96" s="92">
        <v>6742.86</v>
      </c>
      <c r="H96" s="93"/>
      <c r="I96" s="94"/>
    </row>
    <row r="97" spans="1:9" ht="15" x14ac:dyDescent="0.2">
      <c r="A97" s="83" t="s">
        <v>647</v>
      </c>
      <c r="B97" s="83" t="s">
        <v>874</v>
      </c>
      <c r="C97" s="83" t="s">
        <v>678</v>
      </c>
      <c r="D97" s="93" t="s">
        <v>646</v>
      </c>
      <c r="E97" s="92">
        <v>450</v>
      </c>
      <c r="F97" s="92"/>
      <c r="G97" s="92">
        <v>7742.86</v>
      </c>
      <c r="H97" s="93"/>
      <c r="I97" s="94"/>
    </row>
    <row r="98" spans="1:9" ht="15" x14ac:dyDescent="0.2">
      <c r="A98" s="83" t="s">
        <v>647</v>
      </c>
      <c r="B98" s="83" t="s">
        <v>874</v>
      </c>
      <c r="C98" s="83" t="s">
        <v>679</v>
      </c>
      <c r="D98" s="93" t="s">
        <v>646</v>
      </c>
      <c r="E98" s="92">
        <v>499</v>
      </c>
      <c r="F98" s="92"/>
      <c r="G98" s="92">
        <v>8082.58</v>
      </c>
      <c r="H98" s="93"/>
      <c r="I98" s="94"/>
    </row>
    <row r="99" spans="1:9" ht="15" x14ac:dyDescent="0.2">
      <c r="A99" s="83" t="s">
        <v>645</v>
      </c>
      <c r="B99" s="83" t="s">
        <v>874</v>
      </c>
      <c r="C99" s="83" t="s">
        <v>619</v>
      </c>
      <c r="D99" s="93" t="s">
        <v>646</v>
      </c>
      <c r="E99" s="92">
        <v>499</v>
      </c>
      <c r="F99" s="92"/>
      <c r="G99" s="92">
        <v>6666.58</v>
      </c>
      <c r="H99" s="93"/>
      <c r="I99" s="94"/>
    </row>
    <row r="100" spans="1:9" ht="15" x14ac:dyDescent="0.2">
      <c r="A100" s="83" t="s">
        <v>645</v>
      </c>
      <c r="B100" s="83" t="s">
        <v>874</v>
      </c>
      <c r="C100" s="83" t="s">
        <v>619</v>
      </c>
      <c r="D100" s="93" t="s">
        <v>646</v>
      </c>
      <c r="E100" s="92">
        <v>499</v>
      </c>
      <c r="F100" s="92"/>
      <c r="G100" s="92">
        <v>21666.58</v>
      </c>
      <c r="H100" s="93"/>
      <c r="I100" s="94"/>
    </row>
    <row r="101" spans="1:9" ht="15" x14ac:dyDescent="0.2">
      <c r="A101" s="83" t="s">
        <v>647</v>
      </c>
      <c r="B101" s="83" t="s">
        <v>874</v>
      </c>
      <c r="C101" s="83" t="s">
        <v>680</v>
      </c>
      <c r="D101" s="93" t="s">
        <v>646</v>
      </c>
      <c r="E101" s="92">
        <v>499</v>
      </c>
      <c r="F101" s="92"/>
      <c r="G101" s="92">
        <v>15666.58</v>
      </c>
      <c r="H101" s="93"/>
      <c r="I101" s="94"/>
    </row>
    <row r="102" spans="1:9" ht="15" x14ac:dyDescent="0.2">
      <c r="A102" s="83" t="s">
        <v>647</v>
      </c>
      <c r="B102" s="83" t="s">
        <v>874</v>
      </c>
      <c r="C102" s="83" t="s">
        <v>681</v>
      </c>
      <c r="D102" s="93" t="s">
        <v>646</v>
      </c>
      <c r="E102" s="92">
        <v>499</v>
      </c>
      <c r="F102" s="92"/>
      <c r="G102" s="92">
        <v>9666.58</v>
      </c>
      <c r="H102" s="93"/>
      <c r="I102" s="94"/>
    </row>
    <row r="103" spans="1:9" ht="15" x14ac:dyDescent="0.2">
      <c r="A103" s="83" t="s">
        <v>647</v>
      </c>
      <c r="B103" s="83" t="s">
        <v>874</v>
      </c>
      <c r="C103" s="83" t="s">
        <v>682</v>
      </c>
      <c r="D103" s="93" t="s">
        <v>646</v>
      </c>
      <c r="E103" s="92">
        <v>499</v>
      </c>
      <c r="F103" s="92"/>
      <c r="G103" s="92">
        <v>9416.58</v>
      </c>
      <c r="H103" s="93"/>
      <c r="I103" s="94"/>
    </row>
    <row r="104" spans="1:9" ht="15" x14ac:dyDescent="0.2">
      <c r="A104" s="83" t="s">
        <v>647</v>
      </c>
      <c r="B104" s="83" t="s">
        <v>874</v>
      </c>
      <c r="C104" s="83" t="s">
        <v>683</v>
      </c>
      <c r="D104" s="93" t="s">
        <v>646</v>
      </c>
      <c r="E104" s="92">
        <v>499</v>
      </c>
      <c r="F104" s="92"/>
      <c r="G104" s="92">
        <v>9116.58</v>
      </c>
      <c r="H104" s="93"/>
      <c r="I104" s="94"/>
    </row>
    <row r="105" spans="1:9" ht="15" x14ac:dyDescent="0.2">
      <c r="A105" s="83" t="s">
        <v>651</v>
      </c>
      <c r="B105" s="83" t="s">
        <v>874</v>
      </c>
      <c r="C105" s="83" t="s">
        <v>684</v>
      </c>
      <c r="D105" s="93" t="s">
        <v>646</v>
      </c>
      <c r="E105" s="92">
        <v>499</v>
      </c>
      <c r="F105" s="92"/>
      <c r="G105" s="92">
        <v>7949.92</v>
      </c>
      <c r="H105" s="93"/>
      <c r="I105" s="94"/>
    </row>
    <row r="106" spans="1:9" ht="15" x14ac:dyDescent="0.2">
      <c r="A106" s="83" t="s">
        <v>647</v>
      </c>
      <c r="B106" s="83" t="s">
        <v>874</v>
      </c>
      <c r="C106" s="83" t="s">
        <v>685</v>
      </c>
      <c r="D106" s="93" t="s">
        <v>646</v>
      </c>
      <c r="E106" s="92">
        <v>500</v>
      </c>
      <c r="F106" s="92"/>
      <c r="G106" s="92">
        <v>6449.92</v>
      </c>
      <c r="H106" s="93"/>
      <c r="I106" s="94"/>
    </row>
    <row r="107" spans="1:9" ht="15" x14ac:dyDescent="0.2">
      <c r="A107" s="83" t="s">
        <v>647</v>
      </c>
      <c r="B107" s="83" t="s">
        <v>874</v>
      </c>
      <c r="C107" s="83" t="s">
        <v>686</v>
      </c>
      <c r="D107" s="93" t="s">
        <v>646</v>
      </c>
      <c r="E107" s="92">
        <v>500</v>
      </c>
      <c r="F107" s="92"/>
      <c r="G107" s="92">
        <v>10449.92</v>
      </c>
      <c r="H107" s="93"/>
      <c r="I107" s="94"/>
    </row>
    <row r="108" spans="1:9" ht="15" x14ac:dyDescent="0.2">
      <c r="A108" s="83" t="s">
        <v>647</v>
      </c>
      <c r="B108" s="83" t="s">
        <v>874</v>
      </c>
      <c r="C108" s="83" t="s">
        <v>687</v>
      </c>
      <c r="D108" s="93" t="s">
        <v>646</v>
      </c>
      <c r="E108" s="92">
        <v>500</v>
      </c>
      <c r="F108" s="92"/>
      <c r="G108" s="92">
        <v>11764.19</v>
      </c>
      <c r="H108" s="93"/>
      <c r="I108" s="94"/>
    </row>
    <row r="109" spans="1:9" ht="15" x14ac:dyDescent="0.2">
      <c r="A109" s="83" t="s">
        <v>645</v>
      </c>
      <c r="B109" s="83" t="s">
        <v>874</v>
      </c>
      <c r="C109" s="83" t="s">
        <v>619</v>
      </c>
      <c r="D109" s="93" t="s">
        <v>646</v>
      </c>
      <c r="E109" s="92">
        <v>550</v>
      </c>
      <c r="F109" s="92"/>
      <c r="G109" s="92">
        <v>10914.19</v>
      </c>
      <c r="H109" s="93"/>
      <c r="I109" s="94"/>
    </row>
    <row r="110" spans="1:9" ht="15" x14ac:dyDescent="0.2">
      <c r="A110" s="83" t="s">
        <v>647</v>
      </c>
      <c r="B110" s="83" t="s">
        <v>874</v>
      </c>
      <c r="C110" s="83" t="s">
        <v>688</v>
      </c>
      <c r="D110" s="93" t="s">
        <v>646</v>
      </c>
      <c r="E110" s="92">
        <v>599</v>
      </c>
      <c r="F110" s="92"/>
      <c r="G110" s="92">
        <v>10314.19</v>
      </c>
      <c r="H110" s="93"/>
      <c r="I110" s="94"/>
    </row>
    <row r="111" spans="1:9" ht="15" x14ac:dyDescent="0.2">
      <c r="A111" s="83" t="s">
        <v>651</v>
      </c>
      <c r="B111" s="83" t="s">
        <v>874</v>
      </c>
      <c r="C111" s="83" t="s">
        <v>689</v>
      </c>
      <c r="D111" s="93" t="s">
        <v>646</v>
      </c>
      <c r="E111" s="92">
        <v>599</v>
      </c>
      <c r="F111" s="92"/>
      <c r="G111" s="92">
        <v>12684.42</v>
      </c>
      <c r="H111" s="93"/>
      <c r="I111" s="94"/>
    </row>
    <row r="112" spans="1:9" ht="15" x14ac:dyDescent="0.2">
      <c r="A112" s="83" t="s">
        <v>645</v>
      </c>
      <c r="B112" s="83" t="s">
        <v>874</v>
      </c>
      <c r="C112" s="83" t="s">
        <v>619</v>
      </c>
      <c r="D112" s="93" t="s">
        <v>646</v>
      </c>
      <c r="E112" s="92">
        <v>600</v>
      </c>
      <c r="F112" s="92"/>
      <c r="G112" s="92">
        <v>15054.65</v>
      </c>
      <c r="H112" s="93"/>
      <c r="I112" s="94"/>
    </row>
    <row r="113" spans="1:9" ht="15" x14ac:dyDescent="0.2">
      <c r="A113" s="83" t="s">
        <v>647</v>
      </c>
      <c r="B113" s="83" t="s">
        <v>874</v>
      </c>
      <c r="C113" s="83" t="s">
        <v>690</v>
      </c>
      <c r="D113" s="93" t="s">
        <v>646</v>
      </c>
      <c r="E113" s="92">
        <v>650</v>
      </c>
      <c r="F113" s="92"/>
      <c r="G113" s="92">
        <v>15589.02</v>
      </c>
      <c r="H113" s="93"/>
      <c r="I113" s="94"/>
    </row>
    <row r="114" spans="1:9" ht="15" x14ac:dyDescent="0.2">
      <c r="A114" s="83" t="s">
        <v>647</v>
      </c>
      <c r="B114" s="83" t="s">
        <v>874</v>
      </c>
      <c r="C114" s="83" t="s">
        <v>691</v>
      </c>
      <c r="D114" s="93" t="s">
        <v>646</v>
      </c>
      <c r="E114" s="92">
        <v>699</v>
      </c>
      <c r="F114" s="92"/>
      <c r="G114" s="92">
        <v>14839.02</v>
      </c>
      <c r="H114" s="93"/>
      <c r="I114" s="94"/>
    </row>
    <row r="115" spans="1:9" ht="15" x14ac:dyDescent="0.2">
      <c r="A115" s="83" t="s">
        <v>647</v>
      </c>
      <c r="B115" s="83" t="s">
        <v>874</v>
      </c>
      <c r="C115" s="83" t="s">
        <v>692</v>
      </c>
      <c r="D115" s="93" t="s">
        <v>646</v>
      </c>
      <c r="E115" s="92">
        <v>733.33</v>
      </c>
      <c r="F115" s="92"/>
      <c r="G115" s="92">
        <v>14040.02</v>
      </c>
      <c r="H115" s="93"/>
      <c r="I115" s="94"/>
    </row>
    <row r="116" spans="1:9" ht="15" x14ac:dyDescent="0.2">
      <c r="A116" s="83" t="s">
        <v>645</v>
      </c>
      <c r="B116" s="83" t="s">
        <v>874</v>
      </c>
      <c r="C116" s="83" t="s">
        <v>619</v>
      </c>
      <c r="D116" s="93" t="s">
        <v>646</v>
      </c>
      <c r="E116" s="92">
        <v>750</v>
      </c>
      <c r="F116" s="92"/>
      <c r="G116" s="92">
        <v>14040.01</v>
      </c>
      <c r="H116" s="93"/>
      <c r="I116" s="94"/>
    </row>
    <row r="117" spans="1:9" ht="15" x14ac:dyDescent="0.2">
      <c r="A117" s="83" t="s">
        <v>645</v>
      </c>
      <c r="B117" s="83" t="s">
        <v>874</v>
      </c>
      <c r="C117" s="83" t="s">
        <v>619</v>
      </c>
      <c r="D117" s="93" t="s">
        <v>646</v>
      </c>
      <c r="E117" s="92">
        <v>750</v>
      </c>
      <c r="F117" s="92"/>
      <c r="G117" s="92">
        <v>13690.01</v>
      </c>
      <c r="H117" s="93"/>
      <c r="I117" s="94"/>
    </row>
    <row r="118" spans="1:9" ht="15" x14ac:dyDescent="0.2">
      <c r="A118" s="83" t="s">
        <v>651</v>
      </c>
      <c r="B118" s="83" t="s">
        <v>874</v>
      </c>
      <c r="C118" s="83" t="s">
        <v>693</v>
      </c>
      <c r="D118" s="93" t="s">
        <v>646</v>
      </c>
      <c r="E118" s="92">
        <v>750</v>
      </c>
      <c r="F118" s="92"/>
      <c r="G118" s="92">
        <v>12890.01</v>
      </c>
      <c r="H118" s="93"/>
      <c r="I118" s="94"/>
    </row>
    <row r="119" spans="1:9" ht="15" x14ac:dyDescent="0.2">
      <c r="A119" s="83" t="s">
        <v>647</v>
      </c>
      <c r="B119" s="83" t="s">
        <v>874</v>
      </c>
      <c r="C119" s="83" t="s">
        <v>694</v>
      </c>
      <c r="D119" s="93" t="s">
        <v>646</v>
      </c>
      <c r="E119" s="92">
        <v>750</v>
      </c>
      <c r="F119" s="92"/>
      <c r="G119" s="92">
        <v>11890.01</v>
      </c>
      <c r="H119" s="93"/>
      <c r="I119" s="94"/>
    </row>
    <row r="120" spans="1:9" ht="15" x14ac:dyDescent="0.2">
      <c r="A120" s="83" t="s">
        <v>645</v>
      </c>
      <c r="B120" s="83" t="s">
        <v>874</v>
      </c>
      <c r="C120" s="83" t="s">
        <v>619</v>
      </c>
      <c r="D120" s="93" t="s">
        <v>646</v>
      </c>
      <c r="E120" s="92">
        <v>750</v>
      </c>
      <c r="F120" s="92"/>
      <c r="G120" s="92">
        <v>11291.01</v>
      </c>
      <c r="H120" s="93"/>
      <c r="I120" s="94"/>
    </row>
    <row r="121" spans="1:9" ht="15" x14ac:dyDescent="0.2">
      <c r="A121" s="83" t="s">
        <v>647</v>
      </c>
      <c r="B121" s="83" t="s">
        <v>874</v>
      </c>
      <c r="C121" s="83" t="s">
        <v>695</v>
      </c>
      <c r="D121" s="93" t="s">
        <v>646</v>
      </c>
      <c r="E121" s="92">
        <v>750</v>
      </c>
      <c r="F121" s="92"/>
      <c r="G121" s="92">
        <v>10492.01</v>
      </c>
      <c r="H121" s="93"/>
      <c r="I121" s="94"/>
    </row>
    <row r="122" spans="1:9" ht="15" x14ac:dyDescent="0.2">
      <c r="A122" s="83" t="s">
        <v>647</v>
      </c>
      <c r="B122" s="83" t="s">
        <v>874</v>
      </c>
      <c r="C122" s="83" t="s">
        <v>696</v>
      </c>
      <c r="D122" s="93" t="s">
        <v>646</v>
      </c>
      <c r="E122" s="92">
        <v>795</v>
      </c>
      <c r="F122" s="92"/>
      <c r="G122" s="92">
        <v>9793.01</v>
      </c>
      <c r="H122" s="93"/>
      <c r="I122" s="94"/>
    </row>
    <row r="123" spans="1:9" ht="15" x14ac:dyDescent="0.2">
      <c r="A123" s="83" t="s">
        <v>645</v>
      </c>
      <c r="B123" s="83" t="s">
        <v>874</v>
      </c>
      <c r="C123" s="83" t="s">
        <v>619</v>
      </c>
      <c r="D123" s="93" t="s">
        <v>646</v>
      </c>
      <c r="E123" s="92">
        <v>799</v>
      </c>
      <c r="F123" s="92"/>
      <c r="G123" s="92">
        <v>8794.01</v>
      </c>
      <c r="H123" s="93"/>
      <c r="I123" s="94"/>
    </row>
    <row r="124" spans="1:9" ht="15" x14ac:dyDescent="0.2">
      <c r="A124" s="83" t="s">
        <v>647</v>
      </c>
      <c r="B124" s="83" t="s">
        <v>874</v>
      </c>
      <c r="C124" s="83" t="s">
        <v>697</v>
      </c>
      <c r="D124" s="93" t="s">
        <v>646</v>
      </c>
      <c r="E124" s="92">
        <v>799</v>
      </c>
      <c r="F124" s="92"/>
      <c r="G124" s="92">
        <v>8345.01</v>
      </c>
      <c r="H124" s="93"/>
      <c r="I124" s="94"/>
    </row>
    <row r="125" spans="1:9" ht="15" x14ac:dyDescent="0.2">
      <c r="A125" s="83" t="s">
        <v>647</v>
      </c>
      <c r="B125" s="83" t="s">
        <v>874</v>
      </c>
      <c r="C125" s="83" t="s">
        <v>698</v>
      </c>
      <c r="D125" s="93" t="s">
        <v>646</v>
      </c>
      <c r="E125" s="92">
        <v>799</v>
      </c>
      <c r="F125" s="92"/>
      <c r="G125" s="92">
        <v>7611.68</v>
      </c>
      <c r="H125" s="93"/>
      <c r="I125" s="94"/>
    </row>
    <row r="126" spans="1:9" ht="15" x14ac:dyDescent="0.2">
      <c r="A126" s="83" t="s">
        <v>647</v>
      </c>
      <c r="B126" s="83" t="s">
        <v>874</v>
      </c>
      <c r="C126" s="83" t="s">
        <v>699</v>
      </c>
      <c r="D126" s="93" t="s">
        <v>646</v>
      </c>
      <c r="E126" s="92">
        <v>799</v>
      </c>
      <c r="F126" s="92"/>
      <c r="G126" s="92">
        <v>11425</v>
      </c>
      <c r="H126" s="93"/>
      <c r="I126" s="94"/>
    </row>
    <row r="127" spans="1:9" ht="15" x14ac:dyDescent="0.2">
      <c r="A127" s="83" t="s">
        <v>647</v>
      </c>
      <c r="B127" s="83" t="s">
        <v>874</v>
      </c>
      <c r="C127" s="83" t="s">
        <v>700</v>
      </c>
      <c r="D127" s="93" t="s">
        <v>646</v>
      </c>
      <c r="E127" s="92">
        <v>799</v>
      </c>
      <c r="F127" s="92"/>
      <c r="G127" s="92">
        <v>10925</v>
      </c>
      <c r="H127" s="93"/>
      <c r="I127" s="94"/>
    </row>
    <row r="128" spans="1:9" ht="15" x14ac:dyDescent="0.2">
      <c r="A128" s="83" t="s">
        <v>647</v>
      </c>
      <c r="B128" s="83" t="s">
        <v>874</v>
      </c>
      <c r="C128" s="83" t="s">
        <v>701</v>
      </c>
      <c r="D128" s="93" t="s">
        <v>646</v>
      </c>
      <c r="E128" s="92">
        <v>799</v>
      </c>
      <c r="F128" s="92"/>
      <c r="G128" s="92">
        <v>12125</v>
      </c>
      <c r="H128" s="93"/>
      <c r="I128" s="94"/>
    </row>
    <row r="129" spans="1:9" ht="15" x14ac:dyDescent="0.2">
      <c r="A129" s="83" t="s">
        <v>645</v>
      </c>
      <c r="B129" s="83" t="s">
        <v>874</v>
      </c>
      <c r="C129" s="83" t="s">
        <v>619</v>
      </c>
      <c r="D129" s="93" t="s">
        <v>646</v>
      </c>
      <c r="E129" s="92">
        <v>799</v>
      </c>
      <c r="F129" s="92"/>
      <c r="G129" s="92">
        <v>10675</v>
      </c>
      <c r="H129" s="93"/>
      <c r="I129" s="94"/>
    </row>
    <row r="130" spans="1:9" ht="15" x14ac:dyDescent="0.2">
      <c r="A130" s="83" t="s">
        <v>647</v>
      </c>
      <c r="B130" s="83" t="s">
        <v>874</v>
      </c>
      <c r="C130" s="83" t="s">
        <v>702</v>
      </c>
      <c r="D130" s="93" t="s">
        <v>646</v>
      </c>
      <c r="E130" s="92">
        <v>799</v>
      </c>
      <c r="F130" s="92"/>
      <c r="G130" s="92">
        <v>7675</v>
      </c>
      <c r="H130" s="93"/>
      <c r="I130" s="94"/>
    </row>
    <row r="131" spans="1:9" ht="15" x14ac:dyDescent="0.2">
      <c r="A131" s="83" t="s">
        <v>645</v>
      </c>
      <c r="B131" s="83" t="s">
        <v>874</v>
      </c>
      <c r="C131" s="83" t="s">
        <v>619</v>
      </c>
      <c r="D131" s="93" t="s">
        <v>646</v>
      </c>
      <c r="E131" s="92">
        <v>799</v>
      </c>
      <c r="F131" s="92"/>
      <c r="G131" s="92">
        <v>7225</v>
      </c>
      <c r="H131" s="93"/>
      <c r="I131" s="94"/>
    </row>
    <row r="132" spans="1:9" ht="15" x14ac:dyDescent="0.2">
      <c r="A132" s="83" t="s">
        <v>647</v>
      </c>
      <c r="B132" s="83" t="s">
        <v>874</v>
      </c>
      <c r="C132" s="83" t="s">
        <v>703</v>
      </c>
      <c r="D132" s="93" t="s">
        <v>646</v>
      </c>
      <c r="E132" s="92">
        <v>799</v>
      </c>
      <c r="F132" s="92"/>
      <c r="G132" s="92">
        <v>6325</v>
      </c>
      <c r="H132" s="93"/>
      <c r="I132" s="94"/>
    </row>
    <row r="133" spans="1:9" ht="15" x14ac:dyDescent="0.2">
      <c r="A133" s="83" t="s">
        <v>659</v>
      </c>
      <c r="B133" s="83" t="s">
        <v>874</v>
      </c>
      <c r="C133" s="83" t="s">
        <v>704</v>
      </c>
      <c r="D133" s="93" t="s">
        <v>646</v>
      </c>
      <c r="E133" s="92">
        <v>800</v>
      </c>
      <c r="F133" s="92"/>
      <c r="G133" s="92">
        <v>11125.09</v>
      </c>
      <c r="H133" s="93"/>
      <c r="I133" s="94"/>
    </row>
    <row r="134" spans="1:9" ht="15" x14ac:dyDescent="0.2">
      <c r="A134" s="83" t="s">
        <v>647</v>
      </c>
      <c r="B134" s="83" t="s">
        <v>874</v>
      </c>
      <c r="C134" s="83" t="s">
        <v>705</v>
      </c>
      <c r="D134" s="93" t="s">
        <v>646</v>
      </c>
      <c r="E134" s="92">
        <v>850</v>
      </c>
      <c r="F134" s="92"/>
      <c r="G134" s="92">
        <v>12496.09</v>
      </c>
      <c r="H134" s="93"/>
      <c r="I134" s="94"/>
    </row>
    <row r="135" spans="1:9" ht="15" x14ac:dyDescent="0.2">
      <c r="A135" s="83" t="s">
        <v>647</v>
      </c>
      <c r="B135" s="83" t="s">
        <v>874</v>
      </c>
      <c r="C135" s="83" t="s">
        <v>706</v>
      </c>
      <c r="D135" s="93" t="s">
        <v>646</v>
      </c>
      <c r="E135" s="92">
        <v>850</v>
      </c>
      <c r="F135" s="92"/>
      <c r="G135" s="92">
        <v>39921.089999999997</v>
      </c>
      <c r="H135" s="93"/>
      <c r="I135" s="94"/>
    </row>
    <row r="136" spans="1:9" ht="15" x14ac:dyDescent="0.2">
      <c r="A136" s="83" t="s">
        <v>651</v>
      </c>
      <c r="B136" s="83" t="s">
        <v>874</v>
      </c>
      <c r="C136" s="83" t="s">
        <v>707</v>
      </c>
      <c r="D136" s="93" t="s">
        <v>646</v>
      </c>
      <c r="E136" s="92">
        <v>850</v>
      </c>
      <c r="F136" s="92"/>
      <c r="G136" s="92">
        <v>39422.089999999997</v>
      </c>
      <c r="H136" s="93"/>
      <c r="I136" s="94"/>
    </row>
    <row r="137" spans="1:9" ht="15" x14ac:dyDescent="0.2">
      <c r="A137" s="83" t="s">
        <v>647</v>
      </c>
      <c r="B137" s="83" t="s">
        <v>874</v>
      </c>
      <c r="C137" s="83" t="s">
        <v>708</v>
      </c>
      <c r="D137" s="93" t="s">
        <v>646</v>
      </c>
      <c r="E137" s="92">
        <v>850</v>
      </c>
      <c r="F137" s="92"/>
      <c r="G137" s="92">
        <v>38672.089999999997</v>
      </c>
      <c r="H137" s="93"/>
      <c r="I137" s="94"/>
    </row>
    <row r="138" spans="1:9" ht="15" x14ac:dyDescent="0.2">
      <c r="A138" s="83" t="s">
        <v>659</v>
      </c>
      <c r="B138" s="83" t="s">
        <v>874</v>
      </c>
      <c r="C138" s="83" t="s">
        <v>709</v>
      </c>
      <c r="D138" s="93" t="s">
        <v>646</v>
      </c>
      <c r="E138" s="92">
        <v>870</v>
      </c>
      <c r="F138" s="92"/>
      <c r="G138" s="92">
        <v>38173.089999999997</v>
      </c>
      <c r="H138" s="93"/>
      <c r="I138" s="94"/>
    </row>
    <row r="139" spans="1:9" ht="15" x14ac:dyDescent="0.2">
      <c r="A139" s="83" t="s">
        <v>668</v>
      </c>
      <c r="B139" s="83" t="s">
        <v>874</v>
      </c>
      <c r="C139" s="83" t="s">
        <v>710</v>
      </c>
      <c r="D139" s="93" t="s">
        <v>646</v>
      </c>
      <c r="E139" s="92">
        <v>900</v>
      </c>
      <c r="F139" s="92"/>
      <c r="G139" s="92">
        <v>37674.089999999997</v>
      </c>
      <c r="H139" s="93"/>
      <c r="I139" s="94"/>
    </row>
    <row r="140" spans="1:9" ht="15" x14ac:dyDescent="0.2">
      <c r="A140" s="83" t="s">
        <v>647</v>
      </c>
      <c r="B140" s="83" t="s">
        <v>874</v>
      </c>
      <c r="C140" s="83" t="s">
        <v>711</v>
      </c>
      <c r="D140" s="93" t="s">
        <v>646</v>
      </c>
      <c r="E140" s="92">
        <v>900</v>
      </c>
      <c r="F140" s="92"/>
      <c r="G140" s="92">
        <v>4034.09</v>
      </c>
      <c r="H140" s="93"/>
      <c r="I140" s="94"/>
    </row>
    <row r="141" spans="1:9" ht="15" x14ac:dyDescent="0.2">
      <c r="A141" s="83" t="s">
        <v>647</v>
      </c>
      <c r="B141" s="83" t="s">
        <v>874</v>
      </c>
      <c r="C141" s="83" t="s">
        <v>712</v>
      </c>
      <c r="D141" s="93" t="s">
        <v>646</v>
      </c>
      <c r="E141" s="92">
        <v>907</v>
      </c>
      <c r="F141" s="92"/>
      <c r="G141" s="92">
        <v>2735.09</v>
      </c>
      <c r="H141" s="93"/>
      <c r="I141" s="94"/>
    </row>
    <row r="142" spans="1:9" ht="15" x14ac:dyDescent="0.2">
      <c r="A142" s="83" t="s">
        <v>647</v>
      </c>
      <c r="B142" s="83" t="s">
        <v>874</v>
      </c>
      <c r="C142" s="83" t="s">
        <v>713</v>
      </c>
      <c r="D142" s="93" t="s">
        <v>646</v>
      </c>
      <c r="E142" s="92">
        <v>999</v>
      </c>
      <c r="F142" s="92"/>
      <c r="G142" s="92">
        <v>2285.09</v>
      </c>
      <c r="H142" s="93"/>
      <c r="I142" s="94"/>
    </row>
    <row r="143" spans="1:9" ht="15" x14ac:dyDescent="0.2">
      <c r="A143" s="83" t="s">
        <v>647</v>
      </c>
      <c r="B143" s="83" t="s">
        <v>874</v>
      </c>
      <c r="C143" s="83" t="s">
        <v>714</v>
      </c>
      <c r="D143" s="93" t="s">
        <v>646</v>
      </c>
      <c r="E143" s="92">
        <v>999</v>
      </c>
      <c r="F143" s="92"/>
      <c r="G143" s="92">
        <v>1786.09</v>
      </c>
      <c r="H143" s="93"/>
      <c r="I143" s="94"/>
    </row>
    <row r="144" spans="1:9" ht="15" x14ac:dyDescent="0.2">
      <c r="A144" s="83" t="s">
        <v>647</v>
      </c>
      <c r="B144" s="83" t="s">
        <v>874</v>
      </c>
      <c r="C144" s="83" t="s">
        <v>715</v>
      </c>
      <c r="D144" s="93" t="s">
        <v>646</v>
      </c>
      <c r="E144" s="92">
        <v>1000</v>
      </c>
      <c r="F144" s="92"/>
      <c r="G144" s="92">
        <v>1336.09</v>
      </c>
      <c r="H144" s="93"/>
      <c r="I144" s="94"/>
    </row>
    <row r="145" spans="1:9" ht="15" x14ac:dyDescent="0.2">
      <c r="A145" s="83" t="s">
        <v>647</v>
      </c>
      <c r="B145" s="83" t="s">
        <v>874</v>
      </c>
      <c r="C145" s="83" t="s">
        <v>716</v>
      </c>
      <c r="D145" s="93" t="s">
        <v>646</v>
      </c>
      <c r="E145" s="92">
        <v>1000</v>
      </c>
      <c r="F145" s="92"/>
      <c r="G145" s="92">
        <v>2336.09</v>
      </c>
      <c r="H145" s="93"/>
      <c r="I145" s="94"/>
    </row>
    <row r="146" spans="1:9" ht="15" x14ac:dyDescent="0.2">
      <c r="A146" s="83" t="s">
        <v>659</v>
      </c>
      <c r="B146" s="83" t="s">
        <v>874</v>
      </c>
      <c r="C146" s="83" t="s">
        <v>717</v>
      </c>
      <c r="D146" s="93" t="s">
        <v>646</v>
      </c>
      <c r="E146" s="92">
        <v>1000</v>
      </c>
      <c r="F146" s="92"/>
      <c r="G146" s="92">
        <v>18336.09</v>
      </c>
      <c r="H146" s="93"/>
      <c r="I146" s="94"/>
    </row>
    <row r="147" spans="1:9" ht="15" x14ac:dyDescent="0.2">
      <c r="A147" s="83" t="s">
        <v>647</v>
      </c>
      <c r="B147" s="83" t="s">
        <v>874</v>
      </c>
      <c r="C147" s="83" t="s">
        <v>718</v>
      </c>
      <c r="D147" s="93" t="s">
        <v>646</v>
      </c>
      <c r="E147" s="92">
        <v>1000</v>
      </c>
      <c r="F147" s="92"/>
      <c r="G147" s="92">
        <v>13336.09</v>
      </c>
      <c r="H147" s="93"/>
      <c r="I147" s="94"/>
    </row>
    <row r="148" spans="1:9" ht="15" x14ac:dyDescent="0.2">
      <c r="A148" s="83" t="s">
        <v>647</v>
      </c>
      <c r="B148" s="83" t="s">
        <v>874</v>
      </c>
      <c r="C148" s="83" t="s">
        <v>719</v>
      </c>
      <c r="D148" s="93" t="s">
        <v>646</v>
      </c>
      <c r="E148" s="92">
        <v>1083</v>
      </c>
      <c r="F148" s="92"/>
      <c r="G148" s="92">
        <v>12936.09</v>
      </c>
      <c r="H148" s="93"/>
      <c r="I148" s="94"/>
    </row>
    <row r="149" spans="1:9" ht="15" x14ac:dyDescent="0.2">
      <c r="A149" s="83" t="s">
        <v>647</v>
      </c>
      <c r="B149" s="83" t="s">
        <v>874</v>
      </c>
      <c r="C149" s="83" t="s">
        <v>720</v>
      </c>
      <c r="D149" s="93" t="s">
        <v>646</v>
      </c>
      <c r="E149" s="92">
        <v>1100</v>
      </c>
      <c r="F149" s="92"/>
      <c r="G149" s="92">
        <v>11853.09</v>
      </c>
      <c r="H149" s="93"/>
      <c r="I149" s="94"/>
    </row>
    <row r="150" spans="1:9" ht="15" x14ac:dyDescent="0.2">
      <c r="A150" s="83" t="s">
        <v>651</v>
      </c>
      <c r="B150" s="83" t="s">
        <v>874</v>
      </c>
      <c r="C150" s="83" t="s">
        <v>721</v>
      </c>
      <c r="D150" s="93" t="s">
        <v>646</v>
      </c>
      <c r="E150" s="92">
        <v>1125</v>
      </c>
      <c r="F150" s="92"/>
      <c r="G150" s="92">
        <v>11354.09</v>
      </c>
      <c r="H150" s="93"/>
      <c r="I150" s="94"/>
    </row>
    <row r="151" spans="1:9" ht="15" x14ac:dyDescent="0.2">
      <c r="A151" s="83" t="s">
        <v>651</v>
      </c>
      <c r="B151" s="83" t="s">
        <v>874</v>
      </c>
      <c r="C151" s="83" t="s">
        <v>722</v>
      </c>
      <c r="D151" s="93" t="s">
        <v>646</v>
      </c>
      <c r="E151" s="92">
        <v>1150</v>
      </c>
      <c r="F151" s="92"/>
      <c r="G151" s="92">
        <v>10954.09</v>
      </c>
      <c r="H151" s="93"/>
      <c r="I151" s="94"/>
    </row>
    <row r="152" spans="1:9" ht="15" x14ac:dyDescent="0.2">
      <c r="A152" s="83" t="s">
        <v>651</v>
      </c>
      <c r="B152" s="83" t="s">
        <v>874</v>
      </c>
      <c r="C152" s="83" t="s">
        <v>723</v>
      </c>
      <c r="D152" s="93" t="s">
        <v>646</v>
      </c>
      <c r="E152" s="92">
        <v>1166</v>
      </c>
      <c r="F152" s="92"/>
      <c r="G152" s="92">
        <v>9094.09</v>
      </c>
      <c r="H152" s="93"/>
      <c r="I152" s="94"/>
    </row>
    <row r="153" spans="1:9" ht="15" x14ac:dyDescent="0.2">
      <c r="A153" s="83" t="s">
        <v>647</v>
      </c>
      <c r="B153" s="83" t="s">
        <v>874</v>
      </c>
      <c r="C153" s="83" t="s">
        <v>724</v>
      </c>
      <c r="D153" s="93" t="s">
        <v>646</v>
      </c>
      <c r="E153" s="92">
        <v>1166.6600000000001</v>
      </c>
      <c r="F153" s="92"/>
      <c r="G153" s="92">
        <v>10094.09</v>
      </c>
      <c r="H153" s="93"/>
      <c r="I153" s="94"/>
    </row>
    <row r="154" spans="1:9" ht="15" x14ac:dyDescent="0.2">
      <c r="A154" s="83" t="s">
        <v>647</v>
      </c>
      <c r="B154" s="83" t="s">
        <v>874</v>
      </c>
      <c r="C154" s="83" t="s">
        <v>725</v>
      </c>
      <c r="D154" s="93" t="s">
        <v>646</v>
      </c>
      <c r="E154" s="92">
        <v>1200</v>
      </c>
      <c r="F154" s="92"/>
      <c r="G154" s="92">
        <v>10198.09</v>
      </c>
      <c r="H154" s="93"/>
      <c r="I154" s="94"/>
    </row>
    <row r="155" spans="1:9" ht="15" x14ac:dyDescent="0.2">
      <c r="A155" s="83" t="s">
        <v>647</v>
      </c>
      <c r="B155" s="83" t="s">
        <v>874</v>
      </c>
      <c r="C155" s="83" t="s">
        <v>726</v>
      </c>
      <c r="D155" s="93" t="s">
        <v>646</v>
      </c>
      <c r="E155" s="92">
        <v>1200</v>
      </c>
      <c r="F155" s="92"/>
      <c r="G155" s="92">
        <v>11398.09</v>
      </c>
      <c r="H155" s="93"/>
      <c r="I155" s="94"/>
    </row>
    <row r="156" spans="1:9" ht="15" x14ac:dyDescent="0.2">
      <c r="A156" s="83" t="s">
        <v>647</v>
      </c>
      <c r="B156" s="83" t="s">
        <v>874</v>
      </c>
      <c r="C156" s="83" t="s">
        <v>727</v>
      </c>
      <c r="D156" s="93" t="s">
        <v>646</v>
      </c>
      <c r="E156" s="92">
        <v>1282</v>
      </c>
      <c r="F156" s="92"/>
      <c r="G156" s="92">
        <v>10948.09</v>
      </c>
      <c r="H156" s="93"/>
      <c r="I156" s="94"/>
    </row>
    <row r="157" spans="1:9" ht="15" x14ac:dyDescent="0.2">
      <c r="A157" s="83" t="s">
        <v>647</v>
      </c>
      <c r="B157" s="83" t="s">
        <v>874</v>
      </c>
      <c r="C157" s="83" t="s">
        <v>728</v>
      </c>
      <c r="D157" s="93" t="s">
        <v>646</v>
      </c>
      <c r="E157" s="92">
        <v>1299</v>
      </c>
      <c r="F157" s="92"/>
      <c r="G157" s="92">
        <v>10448.09</v>
      </c>
      <c r="H157" s="93"/>
      <c r="I157" s="94"/>
    </row>
    <row r="158" spans="1:9" ht="15" x14ac:dyDescent="0.2">
      <c r="A158" s="83" t="s">
        <v>647</v>
      </c>
      <c r="B158" s="83" t="s">
        <v>874</v>
      </c>
      <c r="C158" s="83" t="s">
        <v>729</v>
      </c>
      <c r="D158" s="93" t="s">
        <v>646</v>
      </c>
      <c r="E158" s="92">
        <v>1334</v>
      </c>
      <c r="F158" s="92"/>
      <c r="G158" s="92">
        <v>9698.09</v>
      </c>
      <c r="H158" s="93"/>
      <c r="I158" s="94"/>
    </row>
    <row r="159" spans="1:9" ht="15" x14ac:dyDescent="0.2">
      <c r="A159" s="83" t="s">
        <v>645</v>
      </c>
      <c r="B159" s="83" t="s">
        <v>874</v>
      </c>
      <c r="C159" s="83" t="s">
        <v>619</v>
      </c>
      <c r="D159" s="93" t="s">
        <v>646</v>
      </c>
      <c r="E159" s="92">
        <v>1416</v>
      </c>
      <c r="F159" s="92"/>
      <c r="G159" s="92">
        <v>11198.09</v>
      </c>
      <c r="H159" s="93"/>
      <c r="I159" s="94"/>
    </row>
    <row r="160" spans="1:9" ht="15" x14ac:dyDescent="0.2">
      <c r="A160" s="83" t="s">
        <v>730</v>
      </c>
      <c r="B160" s="83" t="s">
        <v>874</v>
      </c>
      <c r="C160" s="83" t="s">
        <v>593</v>
      </c>
      <c r="D160" s="93" t="s">
        <v>646</v>
      </c>
      <c r="E160" s="92">
        <v>1450</v>
      </c>
      <c r="F160" s="92"/>
      <c r="G160" s="92">
        <v>9298.09</v>
      </c>
      <c r="H160" s="93"/>
      <c r="I160" s="94"/>
    </row>
    <row r="161" spans="1:9" ht="15" x14ac:dyDescent="0.2">
      <c r="A161" s="109" t="s">
        <v>659</v>
      </c>
      <c r="B161" s="83" t="s">
        <v>874</v>
      </c>
      <c r="C161" s="109" t="s">
        <v>731</v>
      </c>
      <c r="D161" s="109" t="s">
        <v>646</v>
      </c>
      <c r="E161" s="86">
        <v>1500</v>
      </c>
      <c r="F161" s="86"/>
      <c r="G161" s="86">
        <v>8748.09</v>
      </c>
      <c r="H161" s="109"/>
      <c r="I161" s="94"/>
    </row>
    <row r="162" spans="1:9" ht="15" x14ac:dyDescent="0.2">
      <c r="A162" s="83" t="s">
        <v>647</v>
      </c>
      <c r="B162" s="83" t="s">
        <v>874</v>
      </c>
      <c r="C162" s="83" t="s">
        <v>732</v>
      </c>
      <c r="D162" s="93" t="s">
        <v>646</v>
      </c>
      <c r="E162" s="92">
        <v>1500</v>
      </c>
      <c r="F162" s="92"/>
      <c r="G162" s="92">
        <v>6948.09</v>
      </c>
      <c r="H162" s="93"/>
      <c r="I162" s="94"/>
    </row>
    <row r="163" spans="1:9" ht="15" x14ac:dyDescent="0.2">
      <c r="A163" s="83" t="s">
        <v>645</v>
      </c>
      <c r="B163" s="83" t="s">
        <v>874</v>
      </c>
      <c r="C163" s="83" t="s">
        <v>619</v>
      </c>
      <c r="D163" s="93" t="s">
        <v>646</v>
      </c>
      <c r="E163" s="92">
        <v>1500</v>
      </c>
      <c r="F163" s="92"/>
      <c r="G163" s="92">
        <v>5748.09</v>
      </c>
      <c r="H163" s="93"/>
      <c r="I163" s="94"/>
    </row>
    <row r="164" spans="1:9" ht="15" x14ac:dyDescent="0.2">
      <c r="A164" s="83" t="s">
        <v>647</v>
      </c>
      <c r="B164" s="83" t="s">
        <v>874</v>
      </c>
      <c r="C164" s="83" t="s">
        <v>733</v>
      </c>
      <c r="D164" s="93" t="s">
        <v>646</v>
      </c>
      <c r="E164" s="92">
        <v>1577.63</v>
      </c>
      <c r="F164" s="92"/>
      <c r="G164" s="92">
        <v>4898.09</v>
      </c>
      <c r="H164" s="93"/>
      <c r="I164" s="94"/>
    </row>
    <row r="165" spans="1:9" ht="15" x14ac:dyDescent="0.2">
      <c r="A165" s="83" t="s">
        <v>647</v>
      </c>
      <c r="B165" s="83" t="s">
        <v>874</v>
      </c>
      <c r="C165" s="83" t="s">
        <v>734</v>
      </c>
      <c r="D165" s="93" t="s">
        <v>646</v>
      </c>
      <c r="E165" s="92">
        <v>1700</v>
      </c>
      <c r="F165" s="92"/>
      <c r="G165" s="92">
        <v>3698.09</v>
      </c>
      <c r="H165" s="93"/>
      <c r="I165" s="94"/>
    </row>
    <row r="166" spans="1:9" ht="15" x14ac:dyDescent="0.2">
      <c r="A166" s="83" t="s">
        <v>647</v>
      </c>
      <c r="B166" s="83" t="s">
        <v>874</v>
      </c>
      <c r="C166" s="83" t="s">
        <v>735</v>
      </c>
      <c r="D166" s="93" t="s">
        <v>646</v>
      </c>
      <c r="E166" s="92">
        <v>1800</v>
      </c>
      <c r="F166" s="92"/>
      <c r="G166" s="92">
        <v>2698.09</v>
      </c>
      <c r="H166" s="93"/>
      <c r="I166" s="94"/>
    </row>
    <row r="167" spans="1:9" ht="15" x14ac:dyDescent="0.2">
      <c r="A167" s="83" t="s">
        <v>647</v>
      </c>
      <c r="B167" s="83" t="s">
        <v>874</v>
      </c>
      <c r="C167" s="83" t="s">
        <v>736</v>
      </c>
      <c r="D167" s="93" t="s">
        <v>646</v>
      </c>
      <c r="E167" s="92">
        <v>1800</v>
      </c>
      <c r="F167" s="92"/>
      <c r="G167" s="92">
        <v>2248.09</v>
      </c>
      <c r="H167" s="93"/>
      <c r="I167" s="94"/>
    </row>
    <row r="168" spans="1:9" ht="15" x14ac:dyDescent="0.2">
      <c r="A168" s="83" t="s">
        <v>651</v>
      </c>
      <c r="B168" s="83" t="s">
        <v>874</v>
      </c>
      <c r="C168" s="83" t="s">
        <v>737</v>
      </c>
      <c r="D168" s="93" t="s">
        <v>646</v>
      </c>
      <c r="E168" s="92">
        <v>1800</v>
      </c>
      <c r="F168" s="92"/>
      <c r="G168" s="92">
        <v>3248.09</v>
      </c>
      <c r="H168" s="93"/>
      <c r="I168" s="94"/>
    </row>
    <row r="169" spans="1:9" ht="15" x14ac:dyDescent="0.2">
      <c r="A169" s="83" t="s">
        <v>645</v>
      </c>
      <c r="B169" s="83" t="s">
        <v>874</v>
      </c>
      <c r="C169" s="83" t="s">
        <v>619</v>
      </c>
      <c r="D169" s="93" t="s">
        <v>646</v>
      </c>
      <c r="E169" s="92">
        <v>1800</v>
      </c>
      <c r="F169" s="92"/>
      <c r="G169" s="92">
        <v>3741.75</v>
      </c>
      <c r="H169" s="93"/>
      <c r="I169" s="94"/>
    </row>
    <row r="170" spans="1:9" ht="15" x14ac:dyDescent="0.2">
      <c r="A170" s="83" t="s">
        <v>647</v>
      </c>
      <c r="B170" s="83" t="s">
        <v>874</v>
      </c>
      <c r="C170" s="83" t="s">
        <v>738</v>
      </c>
      <c r="D170" s="93" t="s">
        <v>646</v>
      </c>
      <c r="E170" s="92">
        <v>1860</v>
      </c>
      <c r="F170" s="92"/>
      <c r="G170" s="92">
        <v>3441.75</v>
      </c>
      <c r="H170" s="93"/>
      <c r="I170" s="94"/>
    </row>
    <row r="171" spans="1:9" ht="15" x14ac:dyDescent="0.2">
      <c r="A171" s="83" t="s">
        <v>645</v>
      </c>
      <c r="B171" s="83" t="s">
        <v>874</v>
      </c>
      <c r="C171" s="83" t="s">
        <v>619</v>
      </c>
      <c r="D171" s="93" t="s">
        <v>646</v>
      </c>
      <c r="E171" s="92">
        <v>1900</v>
      </c>
      <c r="F171" s="92"/>
      <c r="G171" s="92">
        <v>2991.75</v>
      </c>
      <c r="H171" s="93"/>
      <c r="I171" s="94"/>
    </row>
    <row r="172" spans="1:9" ht="15" x14ac:dyDescent="0.2">
      <c r="A172" s="83" t="s">
        <v>647</v>
      </c>
      <c r="B172" s="83" t="s">
        <v>874</v>
      </c>
      <c r="C172" s="83" t="s">
        <v>739</v>
      </c>
      <c r="D172" s="93" t="s">
        <v>646</v>
      </c>
      <c r="E172" s="92">
        <v>2200</v>
      </c>
      <c r="F172" s="92"/>
      <c r="G172" s="92">
        <v>3991.75</v>
      </c>
      <c r="H172" s="93"/>
      <c r="I172" s="94"/>
    </row>
    <row r="173" spans="1:9" ht="15" x14ac:dyDescent="0.2">
      <c r="A173" s="83" t="s">
        <v>645</v>
      </c>
      <c r="B173" s="83" t="s">
        <v>874</v>
      </c>
      <c r="C173" s="83" t="s">
        <v>619</v>
      </c>
      <c r="D173" s="93" t="s">
        <v>646</v>
      </c>
      <c r="E173" s="92">
        <v>2500</v>
      </c>
      <c r="F173" s="92"/>
      <c r="G173" s="92">
        <v>4991.75</v>
      </c>
      <c r="H173" s="93"/>
      <c r="I173" s="94"/>
    </row>
    <row r="174" spans="1:9" ht="15" x14ac:dyDescent="0.2">
      <c r="A174" s="83" t="s">
        <v>740</v>
      </c>
      <c r="B174" s="83" t="s">
        <v>874</v>
      </c>
      <c r="C174" s="83" t="s">
        <v>609</v>
      </c>
      <c r="D174" s="93" t="s">
        <v>646</v>
      </c>
      <c r="E174" s="92">
        <v>2938</v>
      </c>
      <c r="F174" s="92"/>
      <c r="G174" s="92">
        <v>4192.75</v>
      </c>
      <c r="H174" s="93"/>
      <c r="I174" s="94"/>
    </row>
    <row r="175" spans="1:9" ht="15" x14ac:dyDescent="0.2">
      <c r="A175" s="83" t="s">
        <v>651</v>
      </c>
      <c r="B175" s="83" t="s">
        <v>874</v>
      </c>
      <c r="C175" s="83" t="s">
        <v>741</v>
      </c>
      <c r="D175" s="93" t="s">
        <v>646</v>
      </c>
      <c r="E175" s="92">
        <v>3000</v>
      </c>
      <c r="F175" s="92"/>
      <c r="G175" s="92">
        <v>4093.75</v>
      </c>
      <c r="H175" s="93"/>
      <c r="I175" s="94"/>
    </row>
    <row r="176" spans="1:9" ht="15" x14ac:dyDescent="0.2">
      <c r="A176" s="83" t="s">
        <v>647</v>
      </c>
      <c r="B176" s="83" t="s">
        <v>874</v>
      </c>
      <c r="C176" s="118" t="s">
        <v>742</v>
      </c>
      <c r="D176" s="118" t="s">
        <v>646</v>
      </c>
      <c r="E176" s="119">
        <v>3844</v>
      </c>
      <c r="F176" s="84"/>
      <c r="G176" s="84">
        <v>3793.75</v>
      </c>
      <c r="H176" s="83"/>
    </row>
    <row r="177" spans="1:8" ht="15" x14ac:dyDescent="0.2">
      <c r="A177" s="83" t="s">
        <v>651</v>
      </c>
      <c r="B177" s="83" t="s">
        <v>874</v>
      </c>
      <c r="C177" s="83" t="s">
        <v>743</v>
      </c>
      <c r="D177" s="93" t="s">
        <v>646</v>
      </c>
      <c r="E177" s="92">
        <v>5000</v>
      </c>
      <c r="F177" s="92"/>
      <c r="G177" s="92">
        <v>3043.75</v>
      </c>
      <c r="H177" s="93"/>
    </row>
    <row r="178" spans="1:8" ht="15" x14ac:dyDescent="0.2">
      <c r="A178" s="83" t="s">
        <v>647</v>
      </c>
      <c r="B178" s="83" t="s">
        <v>874</v>
      </c>
      <c r="C178" s="83" t="s">
        <v>744</v>
      </c>
      <c r="D178" s="93" t="s">
        <v>646</v>
      </c>
      <c r="E178" s="92">
        <v>5199</v>
      </c>
      <c r="F178" s="92"/>
      <c r="G178" s="92">
        <v>3139.59</v>
      </c>
      <c r="H178" s="93"/>
    </row>
    <row r="179" spans="1:8" ht="15" x14ac:dyDescent="0.2">
      <c r="A179" s="83" t="s">
        <v>647</v>
      </c>
      <c r="B179" s="83" t="s">
        <v>874</v>
      </c>
      <c r="C179" s="83" t="s">
        <v>745</v>
      </c>
      <c r="D179" s="93" t="s">
        <v>646</v>
      </c>
      <c r="E179" s="92">
        <v>6000</v>
      </c>
      <c r="F179" s="92"/>
      <c r="G179" s="92">
        <v>3738.59</v>
      </c>
      <c r="H179" s="93"/>
    </row>
    <row r="180" spans="1:8" ht="15" x14ac:dyDescent="0.2">
      <c r="A180" s="83" t="s">
        <v>647</v>
      </c>
      <c r="B180" s="83" t="s">
        <v>874</v>
      </c>
      <c r="C180" s="83" t="s">
        <v>746</v>
      </c>
      <c r="D180" s="93" t="s">
        <v>646</v>
      </c>
      <c r="E180" s="92">
        <v>6000</v>
      </c>
      <c r="F180" s="92"/>
      <c r="G180" s="92">
        <v>4738.59</v>
      </c>
      <c r="H180" s="93"/>
    </row>
    <row r="181" spans="1:8" ht="15" x14ac:dyDescent="0.2">
      <c r="A181" s="83" t="s">
        <v>647</v>
      </c>
      <c r="B181" s="83" t="s">
        <v>874</v>
      </c>
      <c r="C181" s="83" t="s">
        <v>747</v>
      </c>
      <c r="D181" s="93" t="s">
        <v>646</v>
      </c>
      <c r="E181" s="92">
        <v>7671.67</v>
      </c>
      <c r="F181" s="92"/>
      <c r="G181" s="92">
        <v>4333.59</v>
      </c>
      <c r="H181" s="93"/>
    </row>
    <row r="182" spans="1:8" ht="15" x14ac:dyDescent="0.2">
      <c r="A182" s="83" t="s">
        <v>647</v>
      </c>
      <c r="B182" s="83" t="s">
        <v>874</v>
      </c>
      <c r="C182" s="83" t="s">
        <v>748</v>
      </c>
      <c r="D182" s="93" t="s">
        <v>646</v>
      </c>
      <c r="E182" s="92">
        <v>7951.24</v>
      </c>
      <c r="F182" s="92"/>
      <c r="G182" s="92">
        <v>3534.59</v>
      </c>
      <c r="H182" s="93"/>
    </row>
    <row r="183" spans="1:8" ht="15" x14ac:dyDescent="0.2">
      <c r="A183" s="83" t="s">
        <v>647</v>
      </c>
      <c r="B183" s="83" t="s">
        <v>874</v>
      </c>
      <c r="C183" s="83" t="s">
        <v>749</v>
      </c>
      <c r="D183" s="93" t="s">
        <v>646</v>
      </c>
      <c r="E183" s="92">
        <v>9526.6299999999992</v>
      </c>
      <c r="F183" s="92"/>
      <c r="G183" s="92">
        <v>2784.59</v>
      </c>
      <c r="H183" s="93"/>
    </row>
    <row r="184" spans="1:8" ht="15" x14ac:dyDescent="0.2">
      <c r="A184" s="83" t="s">
        <v>647</v>
      </c>
      <c r="B184" s="83" t="s">
        <v>874</v>
      </c>
      <c r="C184" s="83" t="s">
        <v>750</v>
      </c>
      <c r="D184" s="93" t="s">
        <v>646</v>
      </c>
      <c r="E184" s="92">
        <v>33640</v>
      </c>
      <c r="F184" s="92"/>
      <c r="G184" s="92">
        <v>1684.59</v>
      </c>
      <c r="H184" s="93"/>
    </row>
    <row r="187" spans="1:8" ht="15" x14ac:dyDescent="0.25">
      <c r="C187" s="225" t="s">
        <v>751</v>
      </c>
      <c r="D187" s="225"/>
      <c r="E187" s="120">
        <f>SUM(E63:E186)-E176-E161</f>
        <v>172740.17</v>
      </c>
    </row>
    <row r="188" spans="1:8" ht="15" x14ac:dyDescent="0.25">
      <c r="C188" s="121"/>
      <c r="D188" s="121"/>
      <c r="E188" s="121"/>
    </row>
    <row r="189" spans="1:8" ht="15" x14ac:dyDescent="0.25">
      <c r="C189" s="226" t="s">
        <v>752</v>
      </c>
      <c r="D189" s="226"/>
      <c r="E189" s="122">
        <f>+E176</f>
        <v>3844</v>
      </c>
    </row>
    <row r="190" spans="1:8" x14ac:dyDescent="0.2">
      <c r="C190" s="227" t="s">
        <v>612</v>
      </c>
      <c r="D190" s="227"/>
      <c r="E190" s="123">
        <v>1500</v>
      </c>
    </row>
  </sheetData>
  <mergeCells count="3">
    <mergeCell ref="C187:D187"/>
    <mergeCell ref="C189:D189"/>
    <mergeCell ref="C190:D19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ADE8-80B3-4A32-BF64-951EC56767BB}">
  <dimension ref="A5:H73"/>
  <sheetViews>
    <sheetView topLeftCell="B1" workbookViewId="0">
      <selection activeCell="G12" sqref="G12"/>
    </sheetView>
  </sheetViews>
  <sheetFormatPr baseColWidth="10" defaultRowHeight="15" x14ac:dyDescent="0.25"/>
  <cols>
    <col min="1" max="1" width="41.85546875" style="3" bestFit="1" customWidth="1"/>
    <col min="2" max="2" width="100.42578125" style="3" customWidth="1"/>
    <col min="3" max="3" width="12.5703125" style="3" bestFit="1" customWidth="1"/>
    <col min="4" max="16384" width="11.42578125" style="3"/>
  </cols>
  <sheetData>
    <row r="5" spans="1:6" x14ac:dyDescent="0.25">
      <c r="E5" s="124"/>
    </row>
    <row r="7" spans="1:6" x14ac:dyDescent="0.25">
      <c r="A7" s="3" t="s">
        <v>754</v>
      </c>
    </row>
    <row r="8" spans="1:6" x14ac:dyDescent="0.25">
      <c r="A8" s="3" t="s">
        <v>755</v>
      </c>
      <c r="B8" s="125">
        <v>35393</v>
      </c>
      <c r="E8" s="3" t="s">
        <v>753</v>
      </c>
      <c r="F8" s="3" t="s">
        <v>756</v>
      </c>
    </row>
    <row r="9" spans="1:6" x14ac:dyDescent="0.25">
      <c r="A9" s="3" t="s">
        <v>757</v>
      </c>
      <c r="B9" s="125">
        <v>176706.23</v>
      </c>
      <c r="D9" s="3" t="s">
        <v>758</v>
      </c>
      <c r="E9" s="126">
        <v>22218.12</v>
      </c>
      <c r="F9" s="126">
        <v>24784.880000000001</v>
      </c>
    </row>
    <row r="10" spans="1:6" x14ac:dyDescent="0.25">
      <c r="A10" s="3" t="s">
        <v>759</v>
      </c>
      <c r="B10" s="125">
        <v>183730.23</v>
      </c>
      <c r="D10" s="3" t="s">
        <v>760</v>
      </c>
      <c r="E10" s="3">
        <v>30</v>
      </c>
      <c r="F10" s="3">
        <v>334</v>
      </c>
    </row>
    <row r="11" spans="1:6" x14ac:dyDescent="0.25">
      <c r="A11" s="3" t="s">
        <v>761</v>
      </c>
      <c r="B11" s="125">
        <v>28369</v>
      </c>
      <c r="D11" s="3" t="s">
        <v>762</v>
      </c>
      <c r="E11" s="127">
        <v>0</v>
      </c>
      <c r="F11" s="3" t="s">
        <v>763</v>
      </c>
    </row>
    <row r="12" spans="1:6" x14ac:dyDescent="0.25">
      <c r="A12" s="3" t="s">
        <v>764</v>
      </c>
      <c r="B12" s="3">
        <v>0</v>
      </c>
      <c r="D12" s="3" t="s">
        <v>765</v>
      </c>
      <c r="E12" s="127">
        <v>0</v>
      </c>
      <c r="F12" s="127">
        <v>0</v>
      </c>
    </row>
    <row r="13" spans="1:6" x14ac:dyDescent="0.25">
      <c r="A13" s="3" t="s">
        <v>766</v>
      </c>
      <c r="B13" s="3">
        <v>0</v>
      </c>
      <c r="D13" s="3" t="s">
        <v>767</v>
      </c>
      <c r="E13" s="126">
        <v>0</v>
      </c>
      <c r="F13" s="3" t="s">
        <v>763</v>
      </c>
    </row>
    <row r="14" spans="1:6" x14ac:dyDescent="0.25">
      <c r="D14" s="3" t="s">
        <v>768</v>
      </c>
      <c r="E14" s="126">
        <v>0</v>
      </c>
      <c r="F14" s="126">
        <v>0</v>
      </c>
    </row>
    <row r="16" spans="1:6" x14ac:dyDescent="0.25">
      <c r="A16" s="3" t="s">
        <v>769</v>
      </c>
    </row>
    <row r="17" spans="1:8" x14ac:dyDescent="0.25">
      <c r="A17" s="3" t="s">
        <v>10</v>
      </c>
      <c r="B17" s="3" t="s">
        <v>583</v>
      </c>
      <c r="C17" s="3" t="s">
        <v>770</v>
      </c>
      <c r="D17" s="3" t="s">
        <v>771</v>
      </c>
      <c r="E17" s="3" t="s">
        <v>588</v>
      </c>
    </row>
    <row r="18" spans="1:8" x14ac:dyDescent="0.25">
      <c r="A18" s="128">
        <v>44880</v>
      </c>
      <c r="B18" s="3" t="s">
        <v>772</v>
      </c>
      <c r="C18" s="125"/>
      <c r="D18" s="125">
        <v>78.400000000000006</v>
      </c>
      <c r="E18" s="125">
        <v>15393</v>
      </c>
      <c r="F18" s="3" t="s">
        <v>635</v>
      </c>
    </row>
    <row r="19" spans="1:8" x14ac:dyDescent="0.25">
      <c r="A19" s="128">
        <v>44894</v>
      </c>
      <c r="B19" s="3" t="s">
        <v>773</v>
      </c>
      <c r="C19" s="125"/>
      <c r="D19" s="129">
        <v>481.01</v>
      </c>
      <c r="E19" s="129">
        <v>16393</v>
      </c>
      <c r="F19" s="18" t="s">
        <v>774</v>
      </c>
      <c r="G19" s="18"/>
    </row>
    <row r="20" spans="1:8" x14ac:dyDescent="0.25">
      <c r="A20" s="128">
        <v>44880</v>
      </c>
      <c r="B20" s="3" t="s">
        <v>775</v>
      </c>
      <c r="C20" s="125"/>
      <c r="D20" s="125">
        <v>490</v>
      </c>
      <c r="E20" s="125">
        <v>18393</v>
      </c>
      <c r="F20" s="3" t="s">
        <v>635</v>
      </c>
    </row>
    <row r="21" spans="1:8" x14ac:dyDescent="0.25">
      <c r="A21" s="128">
        <v>44894</v>
      </c>
      <c r="B21" s="3" t="s">
        <v>776</v>
      </c>
      <c r="C21" s="125"/>
      <c r="D21" s="125">
        <v>2200</v>
      </c>
      <c r="E21" s="125">
        <v>22393</v>
      </c>
      <c r="F21" s="3" t="s">
        <v>777</v>
      </c>
    </row>
    <row r="22" spans="1:8" x14ac:dyDescent="0.25">
      <c r="A22" s="128">
        <v>44893</v>
      </c>
      <c r="B22" s="3" t="s">
        <v>778</v>
      </c>
      <c r="C22" s="125"/>
      <c r="D22" s="125">
        <v>2300</v>
      </c>
      <c r="E22" s="125">
        <v>23733</v>
      </c>
      <c r="F22" s="3" t="s">
        <v>777</v>
      </c>
    </row>
    <row r="23" spans="1:8" x14ac:dyDescent="0.25">
      <c r="A23" s="128">
        <v>44894</v>
      </c>
      <c r="B23" s="3" t="s">
        <v>779</v>
      </c>
      <c r="C23" s="125"/>
      <c r="D23" s="130">
        <v>3000</v>
      </c>
      <c r="E23" s="130">
        <v>18457.400000000001</v>
      </c>
      <c r="F23" s="15" t="s">
        <v>780</v>
      </c>
      <c r="G23" s="15"/>
    </row>
    <row r="24" spans="1:8" x14ac:dyDescent="0.25">
      <c r="A24" s="131">
        <v>44882</v>
      </c>
      <c r="B24" s="132" t="s">
        <v>781</v>
      </c>
      <c r="C24" s="133"/>
      <c r="D24" s="133">
        <v>3844</v>
      </c>
      <c r="E24" s="133">
        <v>43565.599999999999</v>
      </c>
      <c r="F24" s="228" t="s">
        <v>752</v>
      </c>
      <c r="G24" s="228"/>
      <c r="H24" s="228"/>
    </row>
    <row r="25" spans="1:8" x14ac:dyDescent="0.25">
      <c r="A25" s="128">
        <v>44876</v>
      </c>
      <c r="B25" s="3" t="s">
        <v>782</v>
      </c>
      <c r="C25" s="125"/>
      <c r="D25" s="125">
        <v>3996</v>
      </c>
      <c r="E25" s="125">
        <v>46440.6</v>
      </c>
      <c r="F25" s="3" t="s">
        <v>783</v>
      </c>
    </row>
    <row r="26" spans="1:8" x14ac:dyDescent="0.25">
      <c r="A26" s="128">
        <v>44876</v>
      </c>
      <c r="B26" s="3" t="s">
        <v>784</v>
      </c>
      <c r="C26" s="125"/>
      <c r="D26" s="129">
        <v>4800</v>
      </c>
      <c r="E26" s="129">
        <v>21332.400000000001</v>
      </c>
      <c r="F26" s="18" t="s">
        <v>774</v>
      </c>
      <c r="G26" s="18"/>
    </row>
    <row r="27" spans="1:8" x14ac:dyDescent="0.25">
      <c r="A27" s="128">
        <v>44876</v>
      </c>
      <c r="B27" s="3" t="s">
        <v>785</v>
      </c>
      <c r="C27" s="125"/>
      <c r="D27" s="130">
        <v>4986</v>
      </c>
      <c r="E27" s="130">
        <v>28832.400000000001</v>
      </c>
      <c r="F27" s="15" t="s">
        <v>780</v>
      </c>
      <c r="G27" s="15"/>
    </row>
    <row r="28" spans="1:8" x14ac:dyDescent="0.25">
      <c r="A28" s="128">
        <v>44868</v>
      </c>
      <c r="B28" s="3" t="s">
        <v>786</v>
      </c>
      <c r="C28" s="125"/>
      <c r="D28" s="130">
        <v>5275.6</v>
      </c>
      <c r="E28" s="130">
        <v>29932.400000000001</v>
      </c>
      <c r="F28" s="15" t="s">
        <v>780</v>
      </c>
      <c r="G28" s="15"/>
    </row>
    <row r="29" spans="1:8" x14ac:dyDescent="0.25">
      <c r="A29" s="128">
        <v>44873</v>
      </c>
      <c r="B29" s="3" t="s">
        <v>787</v>
      </c>
      <c r="C29" s="125"/>
      <c r="D29" s="130">
        <v>5632.01</v>
      </c>
      <c r="E29" s="130">
        <v>30432.41</v>
      </c>
      <c r="F29" s="15" t="s">
        <v>780</v>
      </c>
      <c r="G29" s="15"/>
    </row>
    <row r="30" spans="1:8" x14ac:dyDescent="0.25">
      <c r="A30" s="128">
        <v>44882</v>
      </c>
      <c r="B30" s="3" t="s">
        <v>788</v>
      </c>
      <c r="C30" s="125"/>
      <c r="D30" s="125">
        <v>6720</v>
      </c>
      <c r="E30" s="125">
        <v>54132.41</v>
      </c>
      <c r="F30" s="3" t="s">
        <v>783</v>
      </c>
    </row>
    <row r="31" spans="1:8" x14ac:dyDescent="0.25">
      <c r="A31" s="128">
        <v>44893</v>
      </c>
      <c r="B31" s="3" t="s">
        <v>789</v>
      </c>
      <c r="C31" s="125"/>
      <c r="D31" s="130">
        <v>18819.009999999998</v>
      </c>
      <c r="E31" s="130">
        <v>55332.41</v>
      </c>
      <c r="F31" s="15" t="s">
        <v>780</v>
      </c>
      <c r="G31" s="15"/>
    </row>
    <row r="32" spans="1:8" x14ac:dyDescent="0.25">
      <c r="A32" s="128">
        <v>44866</v>
      </c>
      <c r="B32" s="3" t="s">
        <v>790</v>
      </c>
      <c r="C32" s="125"/>
      <c r="D32" s="129">
        <v>20000</v>
      </c>
      <c r="E32" s="129">
        <v>29332.41</v>
      </c>
      <c r="F32" s="18" t="s">
        <v>774</v>
      </c>
      <c r="G32" s="18"/>
    </row>
    <row r="33" spans="1:7" x14ac:dyDescent="0.25">
      <c r="A33" s="128">
        <v>44869</v>
      </c>
      <c r="B33" s="42" t="s">
        <v>791</v>
      </c>
      <c r="C33" s="134"/>
      <c r="D33" s="134">
        <v>25108.2</v>
      </c>
      <c r="E33" s="134">
        <v>23700.400000000001</v>
      </c>
      <c r="F33" s="3" t="s">
        <v>792</v>
      </c>
    </row>
    <row r="34" spans="1:7" x14ac:dyDescent="0.25">
      <c r="A34" s="128">
        <v>44873</v>
      </c>
      <c r="B34" s="3" t="s">
        <v>793</v>
      </c>
      <c r="C34" s="125"/>
      <c r="D34" s="129">
        <v>26000</v>
      </c>
      <c r="E34" s="129">
        <v>19704.400000000001</v>
      </c>
      <c r="F34" s="18" t="s">
        <v>774</v>
      </c>
      <c r="G34" s="18"/>
    </row>
    <row r="35" spans="1:7" x14ac:dyDescent="0.25">
      <c r="A35" s="128">
        <v>44893</v>
      </c>
      <c r="B35" s="3" t="s">
        <v>794</v>
      </c>
      <c r="C35" s="125"/>
      <c r="D35" s="129">
        <v>50000</v>
      </c>
      <c r="E35" s="129">
        <v>14904.4</v>
      </c>
      <c r="F35" s="18" t="s">
        <v>774</v>
      </c>
      <c r="G35" s="18"/>
    </row>
    <row r="36" spans="1:7" x14ac:dyDescent="0.25">
      <c r="A36" s="128"/>
      <c r="C36" s="125"/>
      <c r="D36" s="125"/>
      <c r="E36" s="125"/>
    </row>
    <row r="37" spans="1:7" x14ac:dyDescent="0.25">
      <c r="A37" s="128"/>
      <c r="C37" s="125"/>
      <c r="D37" s="125"/>
      <c r="E37" s="125"/>
    </row>
    <row r="38" spans="1:7" x14ac:dyDescent="0.25">
      <c r="A38" s="128">
        <v>44873</v>
      </c>
      <c r="B38" s="3" t="s">
        <v>795</v>
      </c>
      <c r="C38" s="125">
        <v>500.01</v>
      </c>
      <c r="D38" s="125"/>
      <c r="E38" s="125">
        <v>9918.4</v>
      </c>
    </row>
    <row r="39" spans="1:7" x14ac:dyDescent="0.25">
      <c r="A39" s="128">
        <v>44893</v>
      </c>
      <c r="B39" s="3" t="s">
        <v>796</v>
      </c>
      <c r="C39" s="125">
        <v>500.01</v>
      </c>
      <c r="D39" s="125"/>
      <c r="E39" s="125">
        <v>11001.4</v>
      </c>
    </row>
    <row r="40" spans="1:7" x14ac:dyDescent="0.25">
      <c r="A40" s="128">
        <v>44893</v>
      </c>
      <c r="B40" s="3" t="s">
        <v>797</v>
      </c>
      <c r="C40" s="125">
        <v>700</v>
      </c>
      <c r="D40" s="125"/>
      <c r="E40" s="125">
        <v>12001.4</v>
      </c>
    </row>
    <row r="41" spans="1:7" x14ac:dyDescent="0.25">
      <c r="A41" s="128">
        <v>44888</v>
      </c>
      <c r="B41" s="3" t="s">
        <v>798</v>
      </c>
      <c r="C41" s="125">
        <v>850</v>
      </c>
      <c r="D41" s="125"/>
      <c r="E41" s="125">
        <v>11511.4</v>
      </c>
    </row>
    <row r="42" spans="1:7" x14ac:dyDescent="0.25">
      <c r="A42" s="128">
        <v>44894</v>
      </c>
      <c r="B42" s="3" t="s">
        <v>799</v>
      </c>
      <c r="C42" s="125">
        <v>850</v>
      </c>
      <c r="D42" s="125"/>
      <c r="E42" s="125">
        <v>11433</v>
      </c>
    </row>
    <row r="43" spans="1:7" x14ac:dyDescent="0.25">
      <c r="A43" s="128">
        <v>44866</v>
      </c>
      <c r="B43" s="3" t="s">
        <v>800</v>
      </c>
      <c r="C43" s="125">
        <v>1000</v>
      </c>
      <c r="D43" s="125"/>
      <c r="E43" s="125">
        <v>13033</v>
      </c>
    </row>
    <row r="44" spans="1:7" x14ac:dyDescent="0.25">
      <c r="A44" s="128">
        <v>44879</v>
      </c>
      <c r="B44" s="18" t="s">
        <v>801</v>
      </c>
      <c r="C44" s="129">
        <v>1000</v>
      </c>
      <c r="D44" s="125"/>
      <c r="E44" s="125">
        <v>14533</v>
      </c>
    </row>
    <row r="45" spans="1:7" x14ac:dyDescent="0.25">
      <c r="A45" s="128">
        <v>44894</v>
      </c>
      <c r="B45" s="3" t="s">
        <v>802</v>
      </c>
      <c r="C45" s="125">
        <v>1000</v>
      </c>
      <c r="D45" s="125"/>
      <c r="E45" s="125">
        <v>10689</v>
      </c>
    </row>
    <row r="46" spans="1:7" x14ac:dyDescent="0.25">
      <c r="A46" s="128">
        <v>44879</v>
      </c>
      <c r="B46" s="18" t="s">
        <v>803</v>
      </c>
      <c r="C46" s="129">
        <v>1083</v>
      </c>
      <c r="D46" s="125"/>
      <c r="E46" s="125">
        <v>3969</v>
      </c>
    </row>
    <row r="47" spans="1:7" x14ac:dyDescent="0.25">
      <c r="A47" s="128">
        <v>44873</v>
      </c>
      <c r="B47" s="3" t="s">
        <v>804</v>
      </c>
      <c r="C47" s="125">
        <v>1100</v>
      </c>
      <c r="D47" s="125"/>
      <c r="E47" s="125">
        <v>4819</v>
      </c>
    </row>
    <row r="48" spans="1:7" x14ac:dyDescent="0.25">
      <c r="A48" s="128">
        <v>44873</v>
      </c>
      <c r="B48" s="3" t="s">
        <v>805</v>
      </c>
      <c r="C48" s="125">
        <v>1200</v>
      </c>
      <c r="D48" s="125"/>
      <c r="E48" s="125">
        <v>6819</v>
      </c>
    </row>
    <row r="49" spans="1:5" x14ac:dyDescent="0.25">
      <c r="A49" s="128">
        <v>44868</v>
      </c>
      <c r="B49" s="135" t="s">
        <v>806</v>
      </c>
      <c r="C49" s="136">
        <v>1340</v>
      </c>
      <c r="D49" s="125"/>
      <c r="E49" s="125">
        <v>21319.01</v>
      </c>
    </row>
    <row r="50" spans="1:5" x14ac:dyDescent="0.25">
      <c r="A50" s="128">
        <v>44881</v>
      </c>
      <c r="B50" s="3" t="s">
        <v>807</v>
      </c>
      <c r="C50" s="125">
        <v>1500</v>
      </c>
      <c r="D50" s="125"/>
      <c r="E50" s="125">
        <v>28819.01</v>
      </c>
    </row>
    <row r="51" spans="1:5" x14ac:dyDescent="0.25">
      <c r="A51" s="128">
        <v>44880</v>
      </c>
      <c r="B51" s="3" t="s">
        <v>808</v>
      </c>
      <c r="C51" s="125">
        <v>1600</v>
      </c>
      <c r="D51" s="125"/>
      <c r="E51" s="125">
        <v>78819.009999999995</v>
      </c>
    </row>
    <row r="52" spans="1:5" x14ac:dyDescent="0.25">
      <c r="A52" s="128">
        <v>44868</v>
      </c>
      <c r="B52" s="3" t="s">
        <v>809</v>
      </c>
      <c r="C52" s="125">
        <v>2000</v>
      </c>
      <c r="D52" s="125"/>
      <c r="E52" s="125">
        <v>60000</v>
      </c>
    </row>
    <row r="53" spans="1:5" x14ac:dyDescent="0.25">
      <c r="A53" s="128">
        <v>44889</v>
      </c>
      <c r="B53" s="3" t="s">
        <v>810</v>
      </c>
      <c r="C53" s="125">
        <v>2000</v>
      </c>
      <c r="D53" s="125"/>
      <c r="E53" s="125">
        <v>10000</v>
      </c>
    </row>
    <row r="54" spans="1:5" x14ac:dyDescent="0.25">
      <c r="A54" s="128">
        <v>44894</v>
      </c>
      <c r="B54" s="137" t="s">
        <v>811</v>
      </c>
      <c r="C54" s="138">
        <v>2300</v>
      </c>
      <c r="D54" s="125"/>
      <c r="E54" s="125">
        <v>7700</v>
      </c>
    </row>
    <row r="55" spans="1:5" x14ac:dyDescent="0.25">
      <c r="A55" s="128">
        <v>44869</v>
      </c>
      <c r="B55" s="3" t="s">
        <v>812</v>
      </c>
      <c r="C55" s="125">
        <v>2875</v>
      </c>
      <c r="D55" s="125"/>
      <c r="E55" s="125">
        <v>8400</v>
      </c>
    </row>
    <row r="56" spans="1:5" x14ac:dyDescent="0.25">
      <c r="A56" s="128">
        <v>44868</v>
      </c>
      <c r="B56" s="3" t="s">
        <v>813</v>
      </c>
      <c r="C56" s="125">
        <v>4000</v>
      </c>
      <c r="D56" s="125"/>
      <c r="E56" s="125">
        <v>15900</v>
      </c>
    </row>
    <row r="57" spans="1:5" x14ac:dyDescent="0.25">
      <c r="A57" s="128">
        <v>44894</v>
      </c>
      <c r="B57" s="3" t="s">
        <v>814</v>
      </c>
      <c r="C57" s="125">
        <v>6000</v>
      </c>
      <c r="D57" s="125"/>
      <c r="E57" s="125">
        <v>16400.009999999998</v>
      </c>
    </row>
    <row r="58" spans="1:5" x14ac:dyDescent="0.25">
      <c r="A58" s="128">
        <v>44869</v>
      </c>
      <c r="B58" s="3" t="s">
        <v>815</v>
      </c>
      <c r="C58" s="125">
        <v>7500</v>
      </c>
      <c r="D58" s="125"/>
      <c r="E58" s="125">
        <v>18700.009999999998</v>
      </c>
    </row>
    <row r="59" spans="1:5" x14ac:dyDescent="0.25">
      <c r="A59" s="128">
        <v>44890</v>
      </c>
      <c r="B59" s="3" t="s">
        <v>816</v>
      </c>
      <c r="C59" s="125">
        <v>7500</v>
      </c>
      <c r="D59" s="125"/>
      <c r="E59" s="125">
        <v>19550.009999999998</v>
      </c>
    </row>
    <row r="60" spans="1:5" x14ac:dyDescent="0.25">
      <c r="A60" s="128">
        <v>44893</v>
      </c>
      <c r="B60" s="3" t="s">
        <v>817</v>
      </c>
      <c r="C60" s="125">
        <v>7500</v>
      </c>
      <c r="D60" s="125"/>
      <c r="E60" s="125">
        <v>17350.009999999998</v>
      </c>
    </row>
    <row r="61" spans="1:5" x14ac:dyDescent="0.25">
      <c r="A61" s="128">
        <v>44894</v>
      </c>
      <c r="B61" s="3" t="s">
        <v>818</v>
      </c>
      <c r="C61" s="125">
        <v>7500</v>
      </c>
      <c r="D61" s="125"/>
      <c r="E61" s="125">
        <v>16869</v>
      </c>
    </row>
    <row r="62" spans="1:5" x14ac:dyDescent="0.25">
      <c r="A62" s="128">
        <v>44889</v>
      </c>
      <c r="B62" s="3" t="s">
        <v>819</v>
      </c>
      <c r="C62" s="125">
        <v>14500.01</v>
      </c>
      <c r="D62" s="125"/>
      <c r="E62" s="125">
        <v>13869</v>
      </c>
    </row>
    <row r="63" spans="1:5" x14ac:dyDescent="0.25">
      <c r="A63" s="128">
        <v>44873</v>
      </c>
      <c r="B63" s="3" t="s">
        <v>820</v>
      </c>
      <c r="C63" s="125">
        <v>23700</v>
      </c>
      <c r="D63" s="125"/>
      <c r="E63" s="125">
        <v>21369</v>
      </c>
    </row>
    <row r="64" spans="1:5" x14ac:dyDescent="0.25">
      <c r="A64" s="128">
        <v>44869</v>
      </c>
      <c r="B64" s="42" t="s">
        <v>821</v>
      </c>
      <c r="C64" s="134">
        <v>25108.2</v>
      </c>
      <c r="D64" s="125"/>
      <c r="E64" s="125">
        <v>27369</v>
      </c>
    </row>
    <row r="65" spans="1:5" ht="15.75" thickBot="1" x14ac:dyDescent="0.3">
      <c r="A65" s="128">
        <v>44890</v>
      </c>
      <c r="B65" s="3" t="s">
        <v>822</v>
      </c>
      <c r="C65" s="139">
        <v>50000</v>
      </c>
      <c r="D65" s="125"/>
      <c r="E65" s="125">
        <v>28369</v>
      </c>
    </row>
    <row r="66" spans="1:5" x14ac:dyDescent="0.25">
      <c r="C66" s="125">
        <f>SUM(C38:C65)</f>
        <v>176706.22999999998</v>
      </c>
    </row>
    <row r="69" spans="1:5" x14ac:dyDescent="0.25">
      <c r="B69" s="140" t="s">
        <v>823</v>
      </c>
      <c r="C69" s="134">
        <f>+C64</f>
        <v>25108.2</v>
      </c>
    </row>
    <row r="70" spans="1:5" x14ac:dyDescent="0.25">
      <c r="B70" s="141" t="s">
        <v>824</v>
      </c>
      <c r="C70" s="138">
        <f>+C54</f>
        <v>2300</v>
      </c>
    </row>
    <row r="71" spans="1:5" x14ac:dyDescent="0.25">
      <c r="B71" s="140" t="s">
        <v>825</v>
      </c>
      <c r="C71" s="125">
        <f>+C65+C63+C62+C61+C60+C59+C58+C57+C56+C55+C54+C53+C52+C51+C50+C48+C47+C45+C43+C42+C41+C40+C39+C38-C70</f>
        <v>145875.03000000003</v>
      </c>
    </row>
    <row r="72" spans="1:5" x14ac:dyDescent="0.25">
      <c r="B72" s="142" t="s">
        <v>826</v>
      </c>
      <c r="C72" s="129">
        <f>+C46+C44</f>
        <v>2083</v>
      </c>
    </row>
    <row r="73" spans="1:5" x14ac:dyDescent="0.25">
      <c r="B73" s="143" t="s">
        <v>827</v>
      </c>
      <c r="C73" s="136">
        <f>+C49</f>
        <v>1340</v>
      </c>
    </row>
  </sheetData>
  <mergeCells count="1">
    <mergeCell ref="F24:H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141C-1FDA-4F08-BFB7-EF01EA86138C}">
  <sheetPr>
    <tabColor rgb="FFFF0000"/>
    <pageSetUpPr fitToPage="1"/>
  </sheetPr>
  <dimension ref="A1:N72"/>
  <sheetViews>
    <sheetView tabSelected="1" topLeftCell="A10" workbookViewId="0">
      <selection activeCell="D13" sqref="D13"/>
    </sheetView>
  </sheetViews>
  <sheetFormatPr baseColWidth="10" defaultRowHeight="15" x14ac:dyDescent="0.25"/>
  <cols>
    <col min="1" max="1" width="39.85546875" customWidth="1"/>
    <col min="2" max="2" width="21" customWidth="1"/>
    <col min="3" max="3" width="20.140625" customWidth="1"/>
    <col min="4" max="4" width="23.28515625" customWidth="1"/>
    <col min="5" max="5" width="18.5703125" customWidth="1"/>
    <col min="6" max="6" width="21.85546875" customWidth="1"/>
    <col min="7" max="7" width="20.5703125" customWidth="1"/>
    <col min="8" max="8" width="17.5703125" customWidth="1"/>
    <col min="9" max="9" width="18.5703125" customWidth="1"/>
    <col min="10" max="10" width="17.5703125" customWidth="1"/>
    <col min="11" max="11" width="19" customWidth="1"/>
    <col min="12" max="12" width="17.42578125" customWidth="1"/>
    <col min="13" max="13" width="19.140625" customWidth="1"/>
    <col min="14" max="14" width="16.28515625" customWidth="1"/>
    <col min="15" max="15" width="14.140625" bestFit="1" customWidth="1"/>
  </cols>
  <sheetData>
    <row r="1" spans="1:14" ht="32.25" thickBot="1" x14ac:dyDescent="0.55000000000000004">
      <c r="A1" s="229" t="s">
        <v>872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1"/>
    </row>
    <row r="2" spans="1:14" ht="27" thickBot="1" x14ac:dyDescent="0.45">
      <c r="A2" s="232" t="s">
        <v>873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4"/>
    </row>
    <row r="3" spans="1:14" ht="27" thickBot="1" x14ac:dyDescent="0.45">
      <c r="A3" s="235" t="s">
        <v>828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</row>
    <row r="4" spans="1:14" ht="24" thickBot="1" x14ac:dyDescent="0.4">
      <c r="A4" s="236" t="s">
        <v>829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8"/>
    </row>
    <row r="5" spans="1:14" x14ac:dyDescent="0.25">
      <c r="A5" s="144" t="s">
        <v>17</v>
      </c>
      <c r="B5" s="145" t="s">
        <v>830</v>
      </c>
      <c r="C5" s="145" t="s">
        <v>831</v>
      </c>
      <c r="D5" s="144" t="s">
        <v>832</v>
      </c>
      <c r="E5" s="144" t="s">
        <v>833</v>
      </c>
      <c r="F5" s="144" t="s">
        <v>834</v>
      </c>
      <c r="G5" s="144" t="s">
        <v>835</v>
      </c>
      <c r="H5" s="144" t="s">
        <v>836</v>
      </c>
      <c r="I5" s="144" t="s">
        <v>837</v>
      </c>
      <c r="J5" s="146" t="s">
        <v>838</v>
      </c>
      <c r="K5" s="145" t="s">
        <v>839</v>
      </c>
      <c r="L5" s="145" t="s">
        <v>840</v>
      </c>
      <c r="M5" s="145" t="s">
        <v>841</v>
      </c>
    </row>
    <row r="6" spans="1:14" x14ac:dyDescent="0.25">
      <c r="A6" s="147" t="s">
        <v>842</v>
      </c>
      <c r="B6" s="148">
        <f>+'[1]ENERO 22'!E237</f>
        <v>268073.99517241359</v>
      </c>
      <c r="C6" s="149">
        <v>292601</v>
      </c>
      <c r="D6" s="148">
        <f>+'[1]MARZO 2022'!E148</f>
        <v>259932.81034482742</v>
      </c>
      <c r="E6" s="148">
        <f>+'[1]ABRIL 22'!K163</f>
        <v>278305.18000000023</v>
      </c>
      <c r="F6" s="148">
        <f>+'[1]MAYO 22 '!K166</f>
        <v>242086.91000000012</v>
      </c>
      <c r="G6" s="148">
        <v>293519</v>
      </c>
      <c r="H6" s="148">
        <f>+'[1]JULIO 22'!K172</f>
        <v>247053.88000000003</v>
      </c>
      <c r="I6" s="148">
        <f>+'[1]AGOSTO '!K174</f>
        <v>293865.41000000021</v>
      </c>
      <c r="J6" s="148">
        <f>+'[1]SEPTIEMBRE 22'!K138</f>
        <v>360844.62000000023</v>
      </c>
      <c r="K6" s="148">
        <f>+'[1]OCTUBRE '!K141</f>
        <v>197097.38999999996</v>
      </c>
      <c r="L6" s="148">
        <f>+'[1]NOVIEMBRE '!K124</f>
        <v>233990.37000000002</v>
      </c>
      <c r="M6" s="148"/>
    </row>
    <row r="7" spans="1:14" x14ac:dyDescent="0.25">
      <c r="A7" s="150" t="s">
        <v>843</v>
      </c>
      <c r="B7" s="151">
        <f>+B6</f>
        <v>268073.99517241359</v>
      </c>
      <c r="C7" s="151">
        <f>+B7+C6</f>
        <v>560674.99517241353</v>
      </c>
      <c r="D7" s="151">
        <f>+C7+D6</f>
        <v>820607.80551724089</v>
      </c>
      <c r="E7" s="151">
        <f t="shared" ref="E7:K7" si="0">+D7+E6</f>
        <v>1098912.9855172411</v>
      </c>
      <c r="F7" s="151">
        <f>+E7+F6</f>
        <v>1340999.8955172412</v>
      </c>
      <c r="G7" s="151">
        <f>+F7+G6</f>
        <v>1634518.8955172412</v>
      </c>
      <c r="H7" s="151">
        <f>+G7+H6</f>
        <v>1881572.7755172413</v>
      </c>
      <c r="I7" s="151">
        <f>+H7+I6</f>
        <v>2175438.1855172417</v>
      </c>
      <c r="J7" s="151">
        <f>+I7+J6</f>
        <v>2536282.8055172418</v>
      </c>
      <c r="K7" s="151">
        <f t="shared" si="0"/>
        <v>2733380.195517242</v>
      </c>
      <c r="L7" s="151">
        <f>+K7+L6</f>
        <v>2967370.5655172421</v>
      </c>
      <c r="M7" s="151">
        <f>+L7+M6</f>
        <v>2967370.5655172421</v>
      </c>
      <c r="N7" s="38"/>
    </row>
    <row r="8" spans="1:14" ht="17.25" x14ac:dyDescent="0.3">
      <c r="A8" s="152" t="s">
        <v>844</v>
      </c>
      <c r="B8" s="153">
        <f>+B7</f>
        <v>268073.99517241359</v>
      </c>
      <c r="C8" s="153">
        <f>+C7</f>
        <v>560674.99517241353</v>
      </c>
      <c r="D8" s="153">
        <f>+D7</f>
        <v>820607.80551724089</v>
      </c>
      <c r="E8" s="153">
        <f>+E7</f>
        <v>1098912.9855172411</v>
      </c>
      <c r="F8" s="153">
        <f>+F7</f>
        <v>1340999.8955172412</v>
      </c>
      <c r="G8" s="153">
        <f t="shared" ref="G8:M8" si="1">+G7</f>
        <v>1634518.8955172412</v>
      </c>
      <c r="H8" s="153">
        <f t="shared" si="1"/>
        <v>1881572.7755172413</v>
      </c>
      <c r="I8" s="153">
        <f t="shared" si="1"/>
        <v>2175438.1855172417</v>
      </c>
      <c r="J8" s="153">
        <f t="shared" si="1"/>
        <v>2536282.8055172418</v>
      </c>
      <c r="K8" s="153">
        <f t="shared" si="1"/>
        <v>2733380.195517242</v>
      </c>
      <c r="L8" s="153">
        <f t="shared" si="1"/>
        <v>2967370.5655172421</v>
      </c>
      <c r="M8" s="153">
        <f t="shared" si="1"/>
        <v>2967370.5655172421</v>
      </c>
      <c r="N8" s="38"/>
    </row>
    <row r="9" spans="1:14" x14ac:dyDescent="0.25">
      <c r="A9" s="154" t="s">
        <v>845</v>
      </c>
      <c r="B9" s="155">
        <v>8.6300000000000002E-2</v>
      </c>
      <c r="C9" s="155">
        <v>8.6300000000000002E-2</v>
      </c>
      <c r="D9" s="155">
        <v>8.6300000000000002E-2</v>
      </c>
      <c r="E9" s="155">
        <v>5.1499999999999997E-2</v>
      </c>
      <c r="F9" s="155">
        <v>5.1499999999999997E-2</v>
      </c>
      <c r="G9" s="155">
        <v>5.1499999999999997E-2</v>
      </c>
      <c r="H9" s="155">
        <v>5.1499999999999997E-2</v>
      </c>
      <c r="I9" s="155">
        <v>5.1499999999999997E-2</v>
      </c>
      <c r="J9" s="155">
        <v>5.1499999999999997E-2</v>
      </c>
      <c r="K9" s="155">
        <v>5.1499999999999997E-2</v>
      </c>
      <c r="L9" s="155">
        <v>5.1499999999999997E-2</v>
      </c>
      <c r="M9" s="155">
        <v>5.1499999999999997E-2</v>
      </c>
      <c r="N9" s="38"/>
    </row>
    <row r="10" spans="1:14" x14ac:dyDescent="0.25">
      <c r="A10" s="152" t="s">
        <v>846</v>
      </c>
      <c r="B10" s="156">
        <f t="shared" ref="B10:M10" si="2">+B8*B9</f>
        <v>23134.785783379295</v>
      </c>
      <c r="C10" s="156">
        <f t="shared" si="2"/>
        <v>48386.252083379288</v>
      </c>
      <c r="D10" s="156">
        <f t="shared" si="2"/>
        <v>70818.453616137893</v>
      </c>
      <c r="E10" s="156">
        <f t="shared" si="2"/>
        <v>56594.018754137913</v>
      </c>
      <c r="F10" s="156">
        <f t="shared" si="2"/>
        <v>69061.494619137913</v>
      </c>
      <c r="G10" s="156">
        <f t="shared" si="2"/>
        <v>84177.723119137911</v>
      </c>
      <c r="H10" s="156">
        <f t="shared" si="2"/>
        <v>96900.997939137917</v>
      </c>
      <c r="I10" s="156">
        <f t="shared" si="2"/>
        <v>112035.06655413794</v>
      </c>
      <c r="J10" s="156">
        <f t="shared" si="2"/>
        <v>130618.56448413794</v>
      </c>
      <c r="K10" s="156">
        <f t="shared" si="2"/>
        <v>140769.08006913794</v>
      </c>
      <c r="L10" s="156">
        <f t="shared" si="2"/>
        <v>152819.58412413797</v>
      </c>
      <c r="M10" s="156">
        <f t="shared" si="2"/>
        <v>152819.58412413797</v>
      </c>
    </row>
    <row r="11" spans="1:14" ht="15.75" x14ac:dyDescent="0.25">
      <c r="A11" s="154" t="s">
        <v>847</v>
      </c>
      <c r="B11" s="157">
        <v>21057</v>
      </c>
      <c r="C11" s="157">
        <f>21057+46758.62+5496.03</f>
        <v>73311.649999999994</v>
      </c>
      <c r="D11" s="157">
        <f>21057+46758.62+5496.03+4796+16981.42</f>
        <v>95089.069999999992</v>
      </c>
      <c r="E11" s="157">
        <f>21057+46758.62+5496.03+4796+16981.42+25435.02</f>
        <v>120524.09</v>
      </c>
      <c r="F11" s="157">
        <f>21057+46758.62+5496.03+4796+16981.42+25435.02+32500</f>
        <v>153024.09</v>
      </c>
      <c r="G11" s="157">
        <f>21057+46758.62+5496.03+4796+16981.42+25435.02+32500+18513</f>
        <v>171537.09</v>
      </c>
      <c r="H11" s="157">
        <f>21057+46758.62+5496.03+4796+16981.42+25435.02+32500+18513</f>
        <v>171537.09</v>
      </c>
      <c r="I11" s="157">
        <f>21057+46758.62+5496.03+4796+16981.42+25435.02+32500+18513</f>
        <v>171537.09</v>
      </c>
      <c r="J11" s="157">
        <f>21057+46758.62+5496.03+4796+16981.42+25435.02+32500+18513+50403</f>
        <v>221940.09</v>
      </c>
      <c r="K11" s="157">
        <f>21057+46758.62+5496.03+4796+16981.42+25435.02+32500+18513+50403+27069</f>
        <v>249009.09</v>
      </c>
      <c r="L11" s="157">
        <f>21057+46758.62+5496.03+4796+16981.42+25435.02+32500+18513+50403+27069+23623</f>
        <v>272632.08999999997</v>
      </c>
      <c r="M11" s="158"/>
    </row>
    <row r="12" spans="1:14" x14ac:dyDescent="0.25">
      <c r="A12" s="154" t="s">
        <v>848</v>
      </c>
      <c r="B12" s="156">
        <v>0</v>
      </c>
      <c r="C12" s="156">
        <v>0</v>
      </c>
      <c r="D12" s="156">
        <v>0</v>
      </c>
      <c r="E12" s="156">
        <v>0</v>
      </c>
      <c r="F12" s="156">
        <v>0</v>
      </c>
      <c r="G12" s="156">
        <v>0</v>
      </c>
      <c r="H12" s="156">
        <v>0</v>
      </c>
      <c r="I12" s="156">
        <v>0</v>
      </c>
      <c r="J12" s="156">
        <v>0</v>
      </c>
      <c r="K12" s="156">
        <v>0</v>
      </c>
      <c r="L12" s="156">
        <v>0</v>
      </c>
      <c r="M12" s="156">
        <v>0</v>
      </c>
    </row>
    <row r="13" spans="1:14" ht="15.75" thickBot="1" x14ac:dyDescent="0.3">
      <c r="A13" s="159" t="s">
        <v>846</v>
      </c>
      <c r="B13" s="156">
        <f>+B10-B11-B12</f>
        <v>2077.785783379295</v>
      </c>
      <c r="C13" s="156">
        <v>0</v>
      </c>
      <c r="D13" s="156">
        <f t="shared" ref="D13:K13" si="3">+D10-D11-D12</f>
        <v>-24270.6163838621</v>
      </c>
      <c r="E13" s="156">
        <f>+E10-E11-E12</f>
        <v>-63930.071245862084</v>
      </c>
      <c r="F13" s="156">
        <f t="shared" si="3"/>
        <v>-83962.595380862083</v>
      </c>
      <c r="G13" s="156">
        <f t="shared" si="3"/>
        <v>-87359.366880862086</v>
      </c>
      <c r="H13" s="156">
        <f t="shared" si="3"/>
        <v>-74636.09206086208</v>
      </c>
      <c r="I13" s="156">
        <f>+I10-I11-I12</f>
        <v>-59502.023445862054</v>
      </c>
      <c r="J13" s="156">
        <f t="shared" si="3"/>
        <v>-91321.525515862057</v>
      </c>
      <c r="K13" s="156">
        <f t="shared" si="3"/>
        <v>-108240.00993086206</v>
      </c>
      <c r="L13" s="156">
        <f>+L10-L11-L12</f>
        <v>-119812.505875862</v>
      </c>
      <c r="M13" s="156">
        <f>+M10-M11-M12</f>
        <v>152819.58412413797</v>
      </c>
    </row>
    <row r="14" spans="1:14" ht="15.75" x14ac:dyDescent="0.25">
      <c r="A14" s="160" t="s">
        <v>849</v>
      </c>
      <c r="B14" s="161">
        <v>0</v>
      </c>
      <c r="C14" s="161">
        <v>0</v>
      </c>
      <c r="D14" s="161">
        <v>0</v>
      </c>
      <c r="E14" s="161">
        <v>0</v>
      </c>
      <c r="F14" s="161">
        <v>0</v>
      </c>
      <c r="G14" s="161">
        <v>0</v>
      </c>
      <c r="H14" s="161">
        <v>0</v>
      </c>
      <c r="I14" s="161">
        <v>0</v>
      </c>
      <c r="J14" s="161">
        <v>0</v>
      </c>
      <c r="K14" s="161">
        <v>0</v>
      </c>
      <c r="L14" s="161">
        <v>0</v>
      </c>
      <c r="M14" s="161">
        <v>0</v>
      </c>
    </row>
    <row r="15" spans="1:14" x14ac:dyDescent="0.25">
      <c r="A15" s="162" t="s">
        <v>850</v>
      </c>
      <c r="B15" s="163">
        <f>+B13-B14</f>
        <v>2077.785783379295</v>
      </c>
      <c r="C15" s="163">
        <f>+C13-C14</f>
        <v>0</v>
      </c>
      <c r="D15" s="163">
        <f t="shared" ref="D15:M15" si="4">+D13-D14</f>
        <v>-24270.6163838621</v>
      </c>
      <c r="E15" s="163">
        <f t="shared" si="4"/>
        <v>-63930.071245862084</v>
      </c>
      <c r="F15" s="163">
        <f t="shared" si="4"/>
        <v>-83962.595380862083</v>
      </c>
      <c r="G15" s="163">
        <f t="shared" si="4"/>
        <v>-87359.366880862086</v>
      </c>
      <c r="H15" s="163">
        <f t="shared" si="4"/>
        <v>-74636.09206086208</v>
      </c>
      <c r="I15" s="163">
        <f t="shared" si="4"/>
        <v>-59502.023445862054</v>
      </c>
      <c r="J15" s="163">
        <f t="shared" si="4"/>
        <v>-91321.525515862057</v>
      </c>
      <c r="K15" s="163">
        <f t="shared" si="4"/>
        <v>-108240.00993086206</v>
      </c>
      <c r="L15" s="163">
        <f t="shared" si="4"/>
        <v>-119812.505875862</v>
      </c>
      <c r="M15" s="163">
        <f t="shared" si="4"/>
        <v>152819.58412413797</v>
      </c>
    </row>
    <row r="16" spans="1:14" x14ac:dyDescent="0.25">
      <c r="A16" s="164" t="s">
        <v>851</v>
      </c>
      <c r="B16" s="165">
        <v>0.3</v>
      </c>
      <c r="C16" s="165">
        <v>0.3</v>
      </c>
      <c r="D16" s="165">
        <v>0.3</v>
      </c>
      <c r="E16" s="165">
        <v>0.3</v>
      </c>
      <c r="F16" s="165">
        <v>0.3</v>
      </c>
      <c r="G16" s="165">
        <v>0.3</v>
      </c>
      <c r="H16" s="165">
        <v>0.3</v>
      </c>
      <c r="I16" s="165">
        <v>0.3</v>
      </c>
      <c r="J16" s="165">
        <v>0.3</v>
      </c>
      <c r="K16" s="165">
        <v>0.3</v>
      </c>
      <c r="L16" s="165">
        <v>0.3</v>
      </c>
      <c r="M16" s="165">
        <v>0.3</v>
      </c>
    </row>
    <row r="17" spans="1:14" ht="15.75" x14ac:dyDescent="0.25">
      <c r="A17" s="150" t="s">
        <v>852</v>
      </c>
      <c r="B17" s="166">
        <f>+B15*0.3</f>
        <v>623.33573501378851</v>
      </c>
      <c r="C17" s="166">
        <f>+C15*0.3</f>
        <v>0</v>
      </c>
      <c r="D17" s="166">
        <f t="shared" ref="D17:M17" si="5">+D15*D16</f>
        <v>-7281.1849151586293</v>
      </c>
      <c r="E17" s="166">
        <f t="shared" si="5"/>
        <v>-19179.021373758624</v>
      </c>
      <c r="F17" s="166">
        <f t="shared" si="5"/>
        <v>-25188.778614258623</v>
      </c>
      <c r="G17" s="166">
        <f t="shared" si="5"/>
        <v>-26207.810064258625</v>
      </c>
      <c r="H17" s="166">
        <f t="shared" si="5"/>
        <v>-22390.827618258623</v>
      </c>
      <c r="I17" s="166">
        <f t="shared" si="5"/>
        <v>-17850.607033758617</v>
      </c>
      <c r="J17" s="166">
        <f t="shared" si="5"/>
        <v>-27396.457654758615</v>
      </c>
      <c r="K17" s="166">
        <f t="shared" si="5"/>
        <v>-32472.002979258614</v>
      </c>
      <c r="L17" s="166">
        <f t="shared" si="5"/>
        <v>-35943.751762758598</v>
      </c>
      <c r="M17" s="166">
        <f t="shared" si="5"/>
        <v>45845.875237241387</v>
      </c>
    </row>
    <row r="18" spans="1:14" ht="15.75" x14ac:dyDescent="0.25">
      <c r="A18" s="150" t="s">
        <v>853</v>
      </c>
      <c r="B18" s="166">
        <v>30</v>
      </c>
      <c r="C18" s="166">
        <f>+B18+23</f>
        <v>53</v>
      </c>
      <c r="D18" s="166">
        <f>+C18+29</f>
        <v>82</v>
      </c>
      <c r="E18" s="166">
        <f>+D18+30</f>
        <v>112</v>
      </c>
      <c r="F18" s="166">
        <f>+E18+30.7</f>
        <v>142.69999999999999</v>
      </c>
      <c r="G18" s="166">
        <f>+F18+26</f>
        <v>168.7</v>
      </c>
      <c r="H18" s="166">
        <f>+G18+25</f>
        <v>193.7</v>
      </c>
      <c r="I18" s="166">
        <f>+H18+30</f>
        <v>223.7</v>
      </c>
      <c r="J18" s="166">
        <f>+I18+33</f>
        <v>256.7</v>
      </c>
      <c r="K18" s="166">
        <f>+J18+34</f>
        <v>290.7</v>
      </c>
      <c r="L18" s="166">
        <f>+K18+39</f>
        <v>329.7</v>
      </c>
      <c r="M18" s="166"/>
    </row>
    <row r="19" spans="1:14" ht="15.75" x14ac:dyDescent="0.25">
      <c r="A19" s="150" t="s">
        <v>854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</row>
    <row r="20" spans="1:14" x14ac:dyDescent="0.25">
      <c r="A20" s="152" t="s">
        <v>855</v>
      </c>
      <c r="B20" s="167">
        <v>0</v>
      </c>
      <c r="C20" s="167">
        <f>+B21</f>
        <v>593.33573501378851</v>
      </c>
      <c r="D20" s="167">
        <f>+B21+C21</f>
        <v>593.33573501378851</v>
      </c>
      <c r="E20" s="168">
        <f>+B21+C21+D21</f>
        <v>593.33573501378851</v>
      </c>
      <c r="F20" s="168">
        <f>+B21+C21+D21+E21</f>
        <v>593.33573501378851</v>
      </c>
      <c r="G20" s="168">
        <f>+F20+F21</f>
        <v>593.33573501378851</v>
      </c>
      <c r="H20" s="168">
        <f>+G20+G21</f>
        <v>593.33573501378851</v>
      </c>
      <c r="I20" s="167">
        <f>+H20+H21</f>
        <v>593.33573501378851</v>
      </c>
      <c r="J20" s="167">
        <f t="shared" ref="J20:K20" si="6">+I20+I21</f>
        <v>593.33573501378851</v>
      </c>
      <c r="K20" s="167">
        <f t="shared" si="6"/>
        <v>593.33573501378851</v>
      </c>
      <c r="L20" s="167">
        <f>+K20+K21</f>
        <v>593.33573501378851</v>
      </c>
      <c r="M20" s="167">
        <f>+L20+L21</f>
        <v>593.33573501378851</v>
      </c>
    </row>
    <row r="21" spans="1:14" ht="21" x14ac:dyDescent="0.35">
      <c r="A21" s="169" t="s">
        <v>856</v>
      </c>
      <c r="B21" s="170">
        <f>+B17-B18-B20-B19</f>
        <v>593.33573501378851</v>
      </c>
      <c r="C21" s="170">
        <v>0</v>
      </c>
      <c r="D21" s="170">
        <v>0</v>
      </c>
      <c r="E21" s="170">
        <v>0</v>
      </c>
      <c r="F21" s="170">
        <v>0</v>
      </c>
      <c r="G21" s="170">
        <v>0</v>
      </c>
      <c r="H21" s="170">
        <v>0</v>
      </c>
      <c r="I21" s="170">
        <v>0</v>
      </c>
      <c r="J21" s="170">
        <v>0</v>
      </c>
      <c r="K21" s="170">
        <v>0</v>
      </c>
      <c r="L21" s="170">
        <v>0</v>
      </c>
      <c r="M21" s="170">
        <f t="shared" ref="M21" si="7">+M17-M18-M20-M19</f>
        <v>45252.539502227599</v>
      </c>
    </row>
    <row r="22" spans="1:14" x14ac:dyDescent="0.25">
      <c r="A22" s="3"/>
      <c r="B22" s="171"/>
      <c r="C22" s="239"/>
      <c r="D22" s="239"/>
      <c r="E22" s="239"/>
      <c r="F22" s="239"/>
      <c r="G22" s="171"/>
      <c r="H22" s="172"/>
      <c r="K22" s="173"/>
      <c r="L22" s="38"/>
      <c r="M22" s="38"/>
    </row>
    <row r="23" spans="1:14" ht="15.75" thickBot="1" x14ac:dyDescent="0.3">
      <c r="A23" s="3"/>
      <c r="B23" s="171"/>
      <c r="C23" s="172"/>
      <c r="F23" s="125"/>
      <c r="G23" s="171"/>
      <c r="H23" s="172"/>
      <c r="K23" s="173"/>
      <c r="L23" s="38"/>
      <c r="M23" s="38"/>
    </row>
    <row r="24" spans="1:14" ht="32.25" thickBot="1" x14ac:dyDescent="0.55000000000000004">
      <c r="A24" s="229" t="s">
        <v>872</v>
      </c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1"/>
    </row>
    <row r="25" spans="1:14" ht="27" thickBot="1" x14ac:dyDescent="0.45">
      <c r="A25" s="232" t="s">
        <v>873</v>
      </c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4"/>
    </row>
    <row r="26" spans="1:14" ht="27" thickBot="1" x14ac:dyDescent="0.45">
      <c r="A26" s="235" t="s">
        <v>828</v>
      </c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38"/>
    </row>
    <row r="27" spans="1:14" ht="24" thickBot="1" x14ac:dyDescent="0.4">
      <c r="A27" s="236" t="s">
        <v>857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8"/>
    </row>
    <row r="28" spans="1:14" ht="15.75" thickBot="1" x14ac:dyDescent="0.3">
      <c r="B28" s="174"/>
      <c r="C28" s="174"/>
      <c r="J28" s="175"/>
      <c r="K28" s="174"/>
    </row>
    <row r="29" spans="1:14" ht="15.75" thickBot="1" x14ac:dyDescent="0.3">
      <c r="A29" s="176" t="s">
        <v>17</v>
      </c>
      <c r="B29" s="177" t="s">
        <v>830</v>
      </c>
      <c r="C29" s="178" t="s">
        <v>831</v>
      </c>
      <c r="D29" s="179" t="s">
        <v>832</v>
      </c>
      <c r="E29" s="179" t="s">
        <v>833</v>
      </c>
      <c r="F29" s="179" t="s">
        <v>834</v>
      </c>
      <c r="G29" s="180" t="s">
        <v>835</v>
      </c>
      <c r="H29" s="179" t="s">
        <v>836</v>
      </c>
      <c r="I29" s="179" t="s">
        <v>837</v>
      </c>
      <c r="J29" s="181" t="s">
        <v>838</v>
      </c>
      <c r="K29" s="181" t="s">
        <v>839</v>
      </c>
      <c r="L29" s="182" t="s">
        <v>840</v>
      </c>
      <c r="M29" s="183" t="s">
        <v>841</v>
      </c>
    </row>
    <row r="30" spans="1:14" ht="15.75" thickBot="1" x14ac:dyDescent="0.3">
      <c r="A30" s="184" t="s">
        <v>858</v>
      </c>
      <c r="B30" s="185">
        <f>+'[1]ENERO 22'!F267</f>
        <v>52453.888275862075</v>
      </c>
      <c r="C30" s="185">
        <f>+'[1]FEBRERO 22'!F184</f>
        <v>43171.278620689664</v>
      </c>
      <c r="D30" s="185">
        <f>+'[1]MARZO 2022'!F176</f>
        <v>28964.835862068969</v>
      </c>
      <c r="E30" s="185">
        <f>+'[1]ABRIL 22'!L189</f>
        <v>32959.062068965519</v>
      </c>
      <c r="F30" s="185">
        <f>+'[1]MAYO 22 '!L200</f>
        <v>44139.943448275866</v>
      </c>
      <c r="G30" s="186">
        <f>+'[1]JUNIO 22'!L201</f>
        <v>44293.028965517238</v>
      </c>
      <c r="H30" s="186">
        <f>+'[1]JULIO 22'!L184</f>
        <v>41629.528275862074</v>
      </c>
      <c r="I30" s="186">
        <f>+'[1]AGOSTO '!L186</f>
        <v>47610.107586206897</v>
      </c>
      <c r="J30" s="186">
        <f>+'[1]SEPTIEMBRE 22'!L150</f>
        <v>48347.926896551726</v>
      </c>
      <c r="K30" s="186">
        <f>+'[1]OCTUBRE '!L153</f>
        <v>38277.686896551721</v>
      </c>
      <c r="L30" s="186">
        <f>+'[1]NOVIEMBRE '!L136</f>
        <v>44068.72</v>
      </c>
      <c r="M30" s="186"/>
    </row>
    <row r="31" spans="1:14" ht="15.75" thickBot="1" x14ac:dyDescent="0.3">
      <c r="A31" s="187" t="s">
        <v>859</v>
      </c>
      <c r="B31" s="188">
        <v>0</v>
      </c>
      <c r="C31" s="188">
        <v>0</v>
      </c>
      <c r="D31" s="188">
        <v>0</v>
      </c>
      <c r="E31" s="188">
        <v>0</v>
      </c>
      <c r="F31" s="188">
        <v>0</v>
      </c>
      <c r="G31" s="188">
        <v>0</v>
      </c>
      <c r="H31" s="188"/>
      <c r="I31" s="188"/>
      <c r="J31" s="188">
        <v>0</v>
      </c>
      <c r="K31" s="188"/>
      <c r="L31" s="188"/>
      <c r="M31" s="188"/>
    </row>
    <row r="32" spans="1:14" ht="15.75" thickBot="1" x14ac:dyDescent="0.3">
      <c r="A32" s="189" t="s">
        <v>860</v>
      </c>
      <c r="B32" s="185">
        <f>+'[1]ENERO 22'!I464</f>
        <v>15811.439517241379</v>
      </c>
      <c r="C32" s="185">
        <f>+'[1]FEBRERO 22'!F464</f>
        <v>35558.736206896559</v>
      </c>
      <c r="D32" s="185">
        <f>+'[1]MARZO 2022'!F395</f>
        <v>20658.846482758621</v>
      </c>
      <c r="E32" s="185">
        <f>+'[1]ABRIL 22'!L358</f>
        <v>15436.934413793104</v>
      </c>
      <c r="F32" s="185">
        <f>+'[1]MAYO 22 '!K369</f>
        <v>20201.933724655177</v>
      </c>
      <c r="G32" s="186">
        <f>+'[1]JUNIO 22'!K382-0.01</f>
        <v>22483.185103448279</v>
      </c>
      <c r="H32" s="186">
        <f>+'[1]JULIO 22'!L449</f>
        <v>21275.660344827589</v>
      </c>
      <c r="I32" s="186">
        <f>+'[1]AGOSTO '!L425</f>
        <v>26516.911999586209</v>
      </c>
      <c r="J32" s="186">
        <f>+'[1]SEPTIEMBRE 22'!L405</f>
        <v>26221.170689655177</v>
      </c>
      <c r="K32" s="186">
        <f>+'[1]OCTUBRE '!L414</f>
        <v>39489.54</v>
      </c>
      <c r="L32" s="186">
        <f>+'[1]NOVIEMBRE '!L370</f>
        <v>33833.694827586209</v>
      </c>
      <c r="M32" s="186"/>
    </row>
    <row r="33" spans="1:14" ht="19.5" thickBot="1" x14ac:dyDescent="0.35">
      <c r="A33" s="190" t="s">
        <v>861</v>
      </c>
      <c r="B33" s="191">
        <f>+B30-B32</f>
        <v>36642.448758620696</v>
      </c>
      <c r="C33" s="191">
        <f>+C30-C32</f>
        <v>7612.5424137931041</v>
      </c>
      <c r="D33" s="191">
        <f>+D30-D32</f>
        <v>8305.9893793103474</v>
      </c>
      <c r="E33" s="191">
        <f>+E30-E31-E32</f>
        <v>17522.127655172415</v>
      </c>
      <c r="F33" s="191">
        <f>+F30-F32</f>
        <v>23938.009723620689</v>
      </c>
      <c r="G33" s="191">
        <f>+G30-G32</f>
        <v>21809.843862068959</v>
      </c>
      <c r="H33" s="191">
        <f t="shared" ref="H33:M33" si="8">+H30-H32</f>
        <v>20353.867931034485</v>
      </c>
      <c r="I33" s="191">
        <f t="shared" si="8"/>
        <v>21093.195586620688</v>
      </c>
      <c r="J33" s="191">
        <f t="shared" si="8"/>
        <v>22126.756206896549</v>
      </c>
      <c r="K33" s="191">
        <f t="shared" si="8"/>
        <v>-1211.8531034482803</v>
      </c>
      <c r="L33" s="191">
        <f t="shared" si="8"/>
        <v>10235.025172413792</v>
      </c>
      <c r="M33" s="191">
        <f t="shared" si="8"/>
        <v>0</v>
      </c>
    </row>
    <row r="34" spans="1:14" ht="15.75" thickBot="1" x14ac:dyDescent="0.3">
      <c r="A34" s="189" t="s">
        <v>862</v>
      </c>
      <c r="B34" s="192"/>
      <c r="C34" s="192"/>
      <c r="D34" s="192">
        <v>0</v>
      </c>
      <c r="E34" s="192"/>
      <c r="F34" s="192"/>
      <c r="G34" s="192"/>
      <c r="H34" s="192"/>
      <c r="I34" s="192"/>
      <c r="J34" s="192">
        <v>0</v>
      </c>
      <c r="K34" s="192"/>
      <c r="L34" s="192">
        <f>+K35</f>
        <v>-1211.8531034482803</v>
      </c>
      <c r="M34" s="192"/>
    </row>
    <row r="35" spans="1:14" ht="19.5" thickBot="1" x14ac:dyDescent="0.35">
      <c r="A35" s="193" t="s">
        <v>863</v>
      </c>
      <c r="B35" s="191">
        <f t="shared" ref="B35:J35" si="9">+B33+B34</f>
        <v>36642.448758620696</v>
      </c>
      <c r="C35" s="191">
        <f t="shared" si="9"/>
        <v>7612.5424137931041</v>
      </c>
      <c r="D35" s="191">
        <f t="shared" si="9"/>
        <v>8305.9893793103474</v>
      </c>
      <c r="E35" s="191">
        <f t="shared" si="9"/>
        <v>17522.127655172415</v>
      </c>
      <c r="F35" s="191">
        <f t="shared" si="9"/>
        <v>23938.009723620689</v>
      </c>
      <c r="G35" s="191">
        <f t="shared" si="9"/>
        <v>21809.843862068959</v>
      </c>
      <c r="H35" s="191">
        <f>+H33</f>
        <v>20353.867931034485</v>
      </c>
      <c r="I35" s="191">
        <f t="shared" si="9"/>
        <v>21093.195586620688</v>
      </c>
      <c r="J35" s="191">
        <f t="shared" si="9"/>
        <v>22126.756206896549</v>
      </c>
      <c r="K35" s="191">
        <f>+K33+K34</f>
        <v>-1211.8531034482803</v>
      </c>
      <c r="L35" s="194">
        <f>+L33+L34</f>
        <v>9023.1720689655122</v>
      </c>
      <c r="M35" s="195">
        <f>+M33+M34</f>
        <v>0</v>
      </c>
    </row>
    <row r="36" spans="1:14" ht="19.5" thickBot="1" x14ac:dyDescent="0.35">
      <c r="A36" s="196"/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</row>
    <row r="37" spans="1:14" ht="32.25" thickBot="1" x14ac:dyDescent="0.55000000000000004">
      <c r="A37" s="229" t="s">
        <v>872</v>
      </c>
      <c r="B37" s="230"/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1"/>
    </row>
    <row r="38" spans="1:14" ht="27" thickBot="1" x14ac:dyDescent="0.45">
      <c r="A38" s="232" t="s">
        <v>873</v>
      </c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4"/>
    </row>
    <row r="39" spans="1:14" ht="27" thickBot="1" x14ac:dyDescent="0.45">
      <c r="A39" s="235" t="s">
        <v>828</v>
      </c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</row>
    <row r="40" spans="1:14" ht="24" thickBot="1" x14ac:dyDescent="0.4">
      <c r="A40" s="236" t="s">
        <v>864</v>
      </c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8"/>
    </row>
    <row r="41" spans="1:14" ht="15.75" thickBot="1" x14ac:dyDescent="0.3">
      <c r="B41" s="174"/>
      <c r="C41" s="174"/>
      <c r="J41" s="175"/>
      <c r="K41" s="174"/>
    </row>
    <row r="42" spans="1:14" ht="15.75" thickBot="1" x14ac:dyDescent="0.3">
      <c r="A42" s="176" t="s">
        <v>17</v>
      </c>
      <c r="B42" s="177" t="s">
        <v>830</v>
      </c>
      <c r="C42" s="178" t="s">
        <v>831</v>
      </c>
      <c r="D42" s="179" t="s">
        <v>832</v>
      </c>
      <c r="E42" s="179" t="s">
        <v>833</v>
      </c>
      <c r="F42" s="179" t="s">
        <v>834</v>
      </c>
      <c r="G42" s="180" t="s">
        <v>835</v>
      </c>
      <c r="H42" s="179" t="s">
        <v>836</v>
      </c>
      <c r="I42" s="179" t="s">
        <v>837</v>
      </c>
      <c r="J42" s="181" t="s">
        <v>838</v>
      </c>
      <c r="K42" s="181" t="s">
        <v>839</v>
      </c>
      <c r="L42" s="182" t="s">
        <v>840</v>
      </c>
      <c r="M42" s="183" t="s">
        <v>841</v>
      </c>
    </row>
    <row r="43" spans="1:14" ht="15.75" thickBot="1" x14ac:dyDescent="0.3">
      <c r="A43" s="184" t="s">
        <v>865</v>
      </c>
      <c r="B43" s="185">
        <v>685</v>
      </c>
      <c r="C43" s="185">
        <v>3106</v>
      </c>
      <c r="D43" s="185">
        <v>2403</v>
      </c>
      <c r="E43" s="185">
        <v>793</v>
      </c>
      <c r="F43" s="185">
        <f>+'[1]MAYO 22 '!L342+'[1]MAYO 22 '!L338+'[1]MAYO 22 '!L332+'[1]MAYO 22 '!L210</f>
        <v>731.68</v>
      </c>
      <c r="G43" s="185">
        <v>849</v>
      </c>
      <c r="H43" s="185">
        <f>+'[1]JULIO 22'!M218+'[1]JULIO 22'!M234+'[1]JULIO 22'!M409+'[1]JULIO 22'!M423+'[1]JULIO 22'!M433</f>
        <v>2504.85</v>
      </c>
      <c r="I43" s="185">
        <f>+'[1]AGOSTO '!M414+'[1]AGOSTO '!M418+'[1]AGOSTO '!M303+'[1]AGOSTO '!M228+'[1]AGOSTO '!M217</f>
        <v>3120.71</v>
      </c>
      <c r="J43" s="185">
        <f>+'[1]SEPTIEMBRE 22'!M369+'[1]SEPTIEMBRE 22'!M364+'[1]SEPTIEMBRE 22'!M302+'[1]SEPTIEMBRE 22'!M195+'[1]SEPTIEMBRE 22'!M192+'[1]SEPTIEMBRE 22'!M179</f>
        <v>4900.8200000000006</v>
      </c>
      <c r="K43" s="185">
        <f>+'[1]OCTUBRE '!M186+'[1]OCTUBRE '!M190+'[1]OCTUBRE '!M193+'[1]OCTUBRE '!M268</f>
        <v>6719.9400000000005</v>
      </c>
      <c r="L43" s="198">
        <v>2009</v>
      </c>
      <c r="M43" s="186"/>
      <c r="N43" s="38"/>
    </row>
    <row r="44" spans="1:14" ht="15.75" thickBot="1" x14ac:dyDescent="0.3">
      <c r="A44" s="187" t="s">
        <v>866</v>
      </c>
      <c r="B44" s="199">
        <v>3181</v>
      </c>
      <c r="C44" s="200">
        <v>3743</v>
      </c>
      <c r="D44" s="199">
        <v>4061</v>
      </c>
      <c r="E44" s="199">
        <f>+'[1]ABRIL 22'!M349+'[1]ABRIL 22'!N330+'[1]ABRIL 22'!N198</f>
        <v>2075.6841669</v>
      </c>
      <c r="F44" s="199">
        <f>+'[1]MAYO 22 '!M210+'[1]MAYO 22 '!M332+'[1]MAYO 22 '!M338+'[1]MAYO 22 '!M342+'[1]MAYO 22 '!L362</f>
        <v>3234.6141668999999</v>
      </c>
      <c r="G44" s="201">
        <v>3113</v>
      </c>
      <c r="H44" s="199">
        <f>+'[1]JULIO 22'!N443+'[1]JULIO 22'!N432+'[1]JULIO 22'!N422+'[1]JULIO 22'!N409+'[1]JULIO 22'!N234+'[1]JULIO 22'!N218</f>
        <v>4485.2641668999995</v>
      </c>
      <c r="I44" s="199">
        <v>5043</v>
      </c>
      <c r="J44" s="199">
        <f>+'[1]SEPTIEMBRE 22'!N180+'[1]SEPTIEMBRE 22'!N192+'[1]SEPTIEMBRE 22'!N195+'[1]SEPTIEMBRE 22'!N302+'[1]SEPTIEMBRE 22'!N335+'[1]SEPTIEMBRE 22'!N364+'[1]SEPTIEMBRE 22'!N368</f>
        <v>6493.57</v>
      </c>
      <c r="K44" s="199">
        <f>+'[1]OCTUBRE '!N268+'[1]OCTUBRE '!N193+'[1]OCTUBRE '!N190+'[1]OCTUBRE '!N186</f>
        <v>7374.18</v>
      </c>
      <c r="L44" s="202">
        <v>2412</v>
      </c>
      <c r="M44" s="188"/>
      <c r="N44" s="38"/>
    </row>
    <row r="45" spans="1:14" ht="15.75" thickBot="1" x14ac:dyDescent="0.3">
      <c r="A45" s="203" t="s">
        <v>867</v>
      </c>
      <c r="B45" s="185">
        <v>1700</v>
      </c>
      <c r="C45" s="204">
        <v>0</v>
      </c>
      <c r="D45" s="185">
        <v>850</v>
      </c>
      <c r="E45" s="185">
        <v>850</v>
      </c>
      <c r="F45" s="185">
        <v>850</v>
      </c>
      <c r="G45" s="185">
        <v>850</v>
      </c>
      <c r="H45" s="185">
        <v>850</v>
      </c>
      <c r="I45" s="185">
        <v>850</v>
      </c>
      <c r="J45" s="185">
        <v>0</v>
      </c>
      <c r="K45" s="185">
        <v>0</v>
      </c>
      <c r="L45" s="198"/>
      <c r="M45" s="185"/>
      <c r="N45" s="38"/>
    </row>
    <row r="46" spans="1:14" ht="15.75" thickBot="1" x14ac:dyDescent="0.3">
      <c r="A46" s="205" t="s">
        <v>868</v>
      </c>
      <c r="B46" s="199">
        <v>1917</v>
      </c>
      <c r="C46" s="200">
        <v>2025</v>
      </c>
      <c r="D46" s="199">
        <f>174+911.42+911.87</f>
        <v>1997.29</v>
      </c>
      <c r="E46" s="199">
        <v>1594</v>
      </c>
      <c r="F46" s="199">
        <f>628.63+607.55+29+0.25+0.25+0.25+0.25-39</f>
        <v>1227.1799999999998</v>
      </c>
      <c r="G46" s="199">
        <v>1216</v>
      </c>
      <c r="H46" s="199">
        <v>1215</v>
      </c>
      <c r="I46" s="199">
        <v>1215</v>
      </c>
      <c r="J46" s="199">
        <v>1038</v>
      </c>
      <c r="K46" s="199">
        <v>609</v>
      </c>
      <c r="L46" s="202">
        <v>334</v>
      </c>
      <c r="M46" s="199"/>
      <c r="N46" s="38"/>
    </row>
    <row r="47" spans="1:14" ht="15.75" thickBot="1" x14ac:dyDescent="0.3">
      <c r="A47" s="205" t="s">
        <v>869</v>
      </c>
      <c r="B47" s="199">
        <v>3057</v>
      </c>
      <c r="C47" s="200">
        <f>496+11759</f>
        <v>12255</v>
      </c>
      <c r="D47" s="206">
        <v>3477</v>
      </c>
      <c r="E47" s="206">
        <v>935</v>
      </c>
      <c r="F47" s="199">
        <f>39.15+1521.67</f>
        <v>1560.8200000000002</v>
      </c>
      <c r="G47" s="199">
        <v>2513</v>
      </c>
      <c r="H47" s="199">
        <v>0</v>
      </c>
      <c r="I47" s="199">
        <v>0</v>
      </c>
      <c r="J47" s="199">
        <v>10509</v>
      </c>
      <c r="K47" s="199">
        <v>4369</v>
      </c>
      <c r="L47" s="202">
        <v>3624</v>
      </c>
      <c r="M47" s="199"/>
      <c r="N47" s="38"/>
    </row>
    <row r="48" spans="1:14" ht="15.75" thickBot="1" x14ac:dyDescent="0.3">
      <c r="C48" s="38"/>
      <c r="E48" s="38"/>
      <c r="L48" s="57"/>
    </row>
    <row r="49" spans="1:14" ht="19.5" thickBot="1" x14ac:dyDescent="0.35">
      <c r="A49" s="207" t="s">
        <v>870</v>
      </c>
      <c r="B49" s="208">
        <f>+B21+B45+B44+B43+B35+B47+B46</f>
        <v>47775.784493634485</v>
      </c>
      <c r="C49" s="208">
        <f>+C21+C45+C44+C43+C35+C47+C46</f>
        <v>28741.542413793104</v>
      </c>
      <c r="D49" s="208">
        <f>+D46+D45+D44+D43+D35+D21+D47</f>
        <v>21094.279379310348</v>
      </c>
      <c r="E49" s="208">
        <f>+E47+E46+E45+E44+E43+E35+E21</f>
        <v>23769.811822072414</v>
      </c>
      <c r="F49" s="191">
        <f>+F47+F46+F45+F44+F43+F35+F21</f>
        <v>31542.303890520689</v>
      </c>
      <c r="G49" s="191">
        <f>+G47+G46+G45+G44+G43+G35+G21</f>
        <v>30350.843862068959</v>
      </c>
      <c r="H49" s="191">
        <f>+H47+H46+H45+H44+H43+H35+H21</f>
        <v>29408.982097934484</v>
      </c>
      <c r="I49" s="191">
        <f>+I45+I44+I43+I21+I46+I47+I35</f>
        <v>31321.905586620687</v>
      </c>
      <c r="J49" s="191">
        <f>+J45+J44+J43+J21+J46+J47+J35</f>
        <v>45068.146206896548</v>
      </c>
      <c r="K49" s="191">
        <f>+K47+K46+K44+K43</f>
        <v>19072.120000000003</v>
      </c>
      <c r="L49" s="191">
        <f>+L47+L46+L45+L44+L43+L35</f>
        <v>17402.172068965512</v>
      </c>
      <c r="M49" s="191">
        <f>+M47+M46+M45+M44+M43+M35</f>
        <v>0</v>
      </c>
    </row>
    <row r="50" spans="1:14" ht="18.75" x14ac:dyDescent="0.3">
      <c r="A50" s="207"/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</row>
    <row r="51" spans="1:14" ht="18.75" x14ac:dyDescent="0.3">
      <c r="A51" s="207"/>
      <c r="B51" s="209"/>
      <c r="C51" s="38"/>
      <c r="D51" s="38"/>
      <c r="E51" s="57"/>
      <c r="F51" s="38"/>
      <c r="J51" s="73"/>
      <c r="K51" s="4"/>
      <c r="M51" s="210" t="s">
        <v>871</v>
      </c>
      <c r="N51" s="209"/>
    </row>
    <row r="52" spans="1:14" x14ac:dyDescent="0.25">
      <c r="C52" s="125"/>
      <c r="D52" s="10"/>
      <c r="I52" s="212"/>
      <c r="J52" s="212"/>
      <c r="K52" s="80"/>
      <c r="L52" s="13"/>
    </row>
    <row r="53" spans="1:14" x14ac:dyDescent="0.25">
      <c r="I53" s="212"/>
      <c r="J53" s="212"/>
      <c r="K53" s="80"/>
      <c r="L53" s="13"/>
    </row>
    <row r="54" spans="1:14" x14ac:dyDescent="0.25">
      <c r="I54" s="212"/>
      <c r="J54" s="212"/>
      <c r="K54" s="80"/>
      <c r="L54" s="13"/>
    </row>
    <row r="55" spans="1:14" x14ac:dyDescent="0.25">
      <c r="I55" s="212"/>
      <c r="J55" s="212"/>
      <c r="K55" s="80"/>
    </row>
    <row r="56" spans="1:14" x14ac:dyDescent="0.25">
      <c r="I56" s="212"/>
      <c r="J56" s="212"/>
      <c r="K56" s="80"/>
    </row>
    <row r="57" spans="1:14" x14ac:dyDescent="0.25">
      <c r="I57" s="212"/>
      <c r="J57" s="212"/>
      <c r="K57" s="80"/>
    </row>
    <row r="58" spans="1:14" x14ac:dyDescent="0.25">
      <c r="I58" s="212"/>
      <c r="J58" s="212"/>
      <c r="K58" s="80"/>
    </row>
    <row r="59" spans="1:14" x14ac:dyDescent="0.25">
      <c r="I59" s="212"/>
      <c r="J59" s="212"/>
      <c r="K59" s="80"/>
    </row>
    <row r="60" spans="1:14" x14ac:dyDescent="0.25">
      <c r="I60" s="212"/>
      <c r="J60" s="212"/>
      <c r="K60" s="80"/>
    </row>
    <row r="61" spans="1:14" x14ac:dyDescent="0.25">
      <c r="I61" s="212"/>
      <c r="J61" s="212"/>
      <c r="K61" s="80"/>
    </row>
    <row r="62" spans="1:14" x14ac:dyDescent="0.25">
      <c r="I62" s="212"/>
      <c r="J62" s="212"/>
      <c r="K62" s="80"/>
    </row>
    <row r="63" spans="1:14" x14ac:dyDescent="0.25">
      <c r="I63" s="212"/>
      <c r="J63" s="212"/>
      <c r="K63" s="80"/>
    </row>
    <row r="64" spans="1:14" x14ac:dyDescent="0.25">
      <c r="I64" s="212"/>
      <c r="J64" s="212"/>
      <c r="K64" s="80"/>
    </row>
    <row r="65" spans="8:11" x14ac:dyDescent="0.25">
      <c r="I65" s="212"/>
      <c r="J65" s="212"/>
      <c r="K65" s="80"/>
    </row>
    <row r="66" spans="8:11" x14ac:dyDescent="0.25">
      <c r="I66" s="212"/>
      <c r="J66" s="212"/>
      <c r="K66" s="80"/>
    </row>
    <row r="67" spans="8:11" x14ac:dyDescent="0.25">
      <c r="I67" s="212"/>
      <c r="J67" s="212"/>
      <c r="K67" s="80"/>
    </row>
    <row r="68" spans="8:11" x14ac:dyDescent="0.25">
      <c r="I68" s="212"/>
      <c r="J68" s="212"/>
      <c r="K68" s="80"/>
    </row>
    <row r="69" spans="8:11" ht="15.75" thickBot="1" x14ac:dyDescent="0.3">
      <c r="I69" s="212"/>
      <c r="J69" s="212"/>
      <c r="K69" s="80"/>
    </row>
    <row r="70" spans="8:11" ht="19.5" thickBot="1" x14ac:dyDescent="0.35">
      <c r="H70" s="213"/>
      <c r="I70" s="214"/>
      <c r="J70" s="214"/>
      <c r="K70" s="214"/>
    </row>
    <row r="72" spans="8:11" ht="18.75" x14ac:dyDescent="0.3">
      <c r="K72" s="211"/>
    </row>
  </sheetData>
  <mergeCells count="13">
    <mergeCell ref="A40:M40"/>
    <mergeCell ref="A25:M25"/>
    <mergeCell ref="A26:M26"/>
    <mergeCell ref="A27:M27"/>
    <mergeCell ref="A37:M37"/>
    <mergeCell ref="A38:M38"/>
    <mergeCell ref="A39:M39"/>
    <mergeCell ref="A24:M24"/>
    <mergeCell ref="A1:M1"/>
    <mergeCell ref="A2:M2"/>
    <mergeCell ref="A3:M3"/>
    <mergeCell ref="A4:M4"/>
    <mergeCell ref="C22:F22"/>
  </mergeCells>
  <pageMargins left="0.25" right="0.25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NOVIEMBRE </vt:lpstr>
      <vt:lpstr>11-HSBC</vt:lpstr>
      <vt:lpstr>11-BANAMEX</vt:lpstr>
      <vt:lpstr>IMPUESTOS 2022</vt:lpstr>
      <vt:lpstr>'IMPUESTOS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</dc:creator>
  <cp:lastModifiedBy>Antonio</cp:lastModifiedBy>
  <dcterms:created xsi:type="dcterms:W3CDTF">2022-12-12T18:05:10Z</dcterms:created>
  <dcterms:modified xsi:type="dcterms:W3CDTF">2023-03-08T20:54:41Z</dcterms:modified>
</cp:coreProperties>
</file>